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kurs\excel_fuf_tud_cs\loesungen\"/>
    </mc:Choice>
  </mc:AlternateContent>
  <bookViews>
    <workbookView xWindow="0" yWindow="0" windowWidth="15585" windowHeight="9600"/>
  </bookViews>
  <sheets>
    <sheet name="BeStu-A" sheetId="1" r:id="rId1"/>
  </sheets>
  <calcPr calcId="152511"/>
</workbook>
</file>

<file path=xl/calcChain.xml><?xml version="1.0" encoding="utf-8"?>
<calcChain xmlns="http://schemas.openxmlformats.org/spreadsheetml/2006/main">
  <c r="F36" i="1" l="1"/>
  <c r="F35" i="1"/>
  <c r="F34" i="1"/>
  <c r="F30" i="1"/>
  <c r="F29" i="1"/>
  <c r="F28" i="1"/>
  <c r="H7" i="1" l="1"/>
  <c r="F32" i="1"/>
  <c r="D33" i="1" s="1"/>
  <c r="F26" i="1"/>
  <c r="D27" i="1" s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6" i="1"/>
  <c r="H5" i="1"/>
  <c r="H3" i="1"/>
  <c r="H2" i="1"/>
  <c r="C6" i="1" l="1"/>
  <c r="C8" i="1"/>
  <c r="C10" i="1"/>
  <c r="C12" i="1"/>
  <c r="C14" i="1"/>
  <c r="C16" i="1"/>
  <c r="C5" i="1"/>
  <c r="C7" i="1"/>
  <c r="C9" i="1"/>
  <c r="C11" i="1"/>
  <c r="C13" i="1"/>
  <c r="C15" i="1"/>
  <c r="D15" i="1" l="1"/>
  <c r="F15" i="1"/>
  <c r="E15" i="1"/>
  <c r="D11" i="1"/>
  <c r="F11" i="1"/>
  <c r="E11" i="1"/>
  <c r="D7" i="1"/>
  <c r="F7" i="1"/>
  <c r="E7" i="1"/>
  <c r="F16" i="1"/>
  <c r="E16" i="1"/>
  <c r="D16" i="1"/>
  <c r="F12" i="1"/>
  <c r="E12" i="1"/>
  <c r="D12" i="1"/>
  <c r="F8" i="1"/>
  <c r="E8" i="1"/>
  <c r="D8" i="1"/>
  <c r="D13" i="1"/>
  <c r="F13" i="1"/>
  <c r="E13" i="1"/>
  <c r="D9" i="1"/>
  <c r="F9" i="1"/>
  <c r="E9" i="1"/>
  <c r="D5" i="1"/>
  <c r="E5" i="1"/>
  <c r="F5" i="1"/>
  <c r="F14" i="1"/>
  <c r="E14" i="1"/>
  <c r="D14" i="1"/>
  <c r="F10" i="1"/>
  <c r="E10" i="1"/>
  <c r="D10" i="1"/>
  <c r="F6" i="1"/>
  <c r="E6" i="1"/>
  <c r="D6" i="1"/>
  <c r="E1" i="1" l="1"/>
  <c r="D1" i="1"/>
</calcChain>
</file>

<file path=xl/sharedStrings.xml><?xml version="1.0" encoding="utf-8"?>
<sst xmlns="http://schemas.openxmlformats.org/spreadsheetml/2006/main" count="58" uniqueCount="55">
  <si>
    <t>Stunden pro Tag:</t>
  </si>
  <si>
    <t>Summe:</t>
  </si>
  <si>
    <t>Feiertage:</t>
  </si>
  <si>
    <t>Neujahr</t>
  </si>
  <si>
    <t>Datum</t>
  </si>
  <si>
    <t>Betriebsstunden</t>
  </si>
  <si>
    <t>Fehlstunden</t>
  </si>
  <si>
    <t>Überstunden</t>
  </si>
  <si>
    <t>Auslastung</t>
  </si>
  <si>
    <t>Karfreitag</t>
  </si>
  <si>
    <t>Start</t>
  </si>
  <si>
    <t>Maifeiertag</t>
  </si>
  <si>
    <t>Himmelfahrt</t>
  </si>
  <si>
    <t>Reformation</t>
  </si>
  <si>
    <t>I. Weihnacht</t>
  </si>
  <si>
    <t>II. Weihnacht</t>
  </si>
  <si>
    <t>Eingaben:</t>
  </si>
  <si>
    <t xml:space="preserve"> TT.MM.JJJJ</t>
  </si>
  <si>
    <t>Standardformate:</t>
  </si>
  <si>
    <t>6.7</t>
  </si>
  <si>
    <t xml:space="preserve"> TT.MMM</t>
  </si>
  <si>
    <t>in Stunden</t>
  </si>
  <si>
    <t>6:</t>
  </si>
  <si>
    <t xml:space="preserve"> hh:mm</t>
  </si>
  <si>
    <t>ab 24 Stunden</t>
  </si>
  <si>
    <t>24:</t>
  </si>
  <si>
    <t xml:space="preserve"> [h]:mm:ss</t>
  </si>
  <si>
    <t>Minuten</t>
  </si>
  <si>
    <t>0:9</t>
  </si>
  <si>
    <t>Tage</t>
  </si>
  <si>
    <t>1 1/2</t>
  </si>
  <si>
    <t xml:space="preserve"> # ?/?</t>
  </si>
  <si>
    <t>Datum &amp; Zeit</t>
  </si>
  <si>
    <t xml:space="preserve"> TT.MM.JJJJ hh:mm</t>
  </si>
  <si>
    <t>Tage her</t>
  </si>
  <si>
    <t>Tage dazu:</t>
  </si>
  <si>
    <t>Monate dazu:</t>
  </si>
  <si>
    <t>Jahre dazu:</t>
  </si>
  <si>
    <t>Tag d. Einheit</t>
  </si>
  <si>
    <t>Buß- u. Bettag</t>
  </si>
  <si>
    <t>Totensonntag</t>
  </si>
  <si>
    <t>Pfingstsonntag</t>
  </si>
  <si>
    <t>Pfingstmontag</t>
  </si>
  <si>
    <t>Ostersonntag</t>
  </si>
  <si>
    <t>Ostermontag</t>
  </si>
  <si>
    <t>festes Datum</t>
  </si>
  <si>
    <t>Datum im akt. Jahr</t>
  </si>
  <si>
    <t>4. Adv. - 32 + Differenz zw. 4. Adv. u. 25.12.</t>
  </si>
  <si>
    <t>4. Adv. - 28 + Differenz zw. 4. Adv. u. 25.12.</t>
  </si>
  <si>
    <t>Stunden dazu:</t>
  </si>
  <si>
    <t>Minuten dazu:</t>
  </si>
  <si>
    <t>Sekunden dazu:</t>
  </si>
  <si>
    <t>6.7.19</t>
  </si>
  <si>
    <t>19.9.19 9:</t>
  </si>
  <si>
    <t>Normalstunden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</si>
</sst>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"/>
    <numFmt numFmtId="165" formatCode="0.00000"/>
    <numFmt numFmtId="166" formatCode="ddd/\ 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0" fillId="2" borderId="0" xfId="0" applyFill="1"/>
    <xf numFmtId="0" fontId="1" fillId="0" borderId="0" xfId="0" applyFon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0" fillId="3" borderId="1" xfId="0" applyFill="1" applyBorder="1"/>
    <xf numFmtId="14" fontId="0" fillId="2" borderId="0" xfId="0" applyNumberFormat="1" applyFill="1"/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0" fontId="0" fillId="0" borderId="1" xfId="0" applyBorder="1"/>
    <xf numFmtId="0" fontId="2" fillId="0" borderId="0" xfId="0" applyFont="1"/>
    <xf numFmtId="165" fontId="0" fillId="0" borderId="0" xfId="0" applyNumberFormat="1"/>
    <xf numFmtId="0" fontId="3" fillId="0" borderId="0" xfId="0" applyFont="1" applyFill="1"/>
    <xf numFmtId="166" fontId="0" fillId="0" borderId="1" xfId="0" applyNumberFormat="1" applyBorder="1"/>
    <xf numFmtId="166" fontId="0" fillId="2" borderId="0" xfId="0" applyNumberFormat="1" applyFill="1"/>
    <xf numFmtId="21" fontId="0" fillId="0" borderId="1" xfId="0" applyNumberFormat="1" applyBorder="1"/>
    <xf numFmtId="21" fontId="0" fillId="2" borderId="0" xfId="0" applyNumberFormat="1" applyFill="1"/>
    <xf numFmtId="0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quotePrefix="1"/>
    <xf numFmtId="164" fontId="0" fillId="2" borderId="0" xfId="0" applyNumberFormat="1" applyFill="1"/>
    <xf numFmtId="164" fontId="0" fillId="0" borderId="1" xfId="0" applyNumberFormat="1" applyBorder="1"/>
    <xf numFmtId="10" fontId="0" fillId="0" borderId="1" xfId="1" applyNumberFormat="1" applyFont="1" applyBorder="1"/>
    <xf numFmtId="164" fontId="0" fillId="0" borderId="0" xfId="0" applyNumberFormat="1"/>
    <xf numFmtId="2" fontId="0" fillId="0" borderId="1" xfId="0" applyNumberFormat="1" applyBorder="1"/>
    <xf numFmtId="0" fontId="1" fillId="0" borderId="0" xfId="0" applyFont="1" applyFill="1" applyBorder="1"/>
    <xf numFmtId="16" fontId="0" fillId="0" borderId="0" xfId="0" applyNumberFormat="1"/>
    <xf numFmtId="20" fontId="0" fillId="0" borderId="0" xfId="0" applyNumberFormat="1"/>
    <xf numFmtId="46" fontId="0" fillId="0" borderId="0" xfId="0" applyNumberFormat="1"/>
    <xf numFmtId="12" fontId="0" fillId="0" borderId="0" xfId="0" applyNumberFormat="1"/>
    <xf numFmtId="22" fontId="0" fillId="0" borderId="0" xfId="0" applyNumberFormat="1"/>
    <xf numFmtId="0" fontId="0" fillId="4" borderId="0" xfId="0" applyFill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28577</xdr:rowOff>
    </xdr:from>
    <xdr:to>
      <xdr:col>3</xdr:col>
      <xdr:colOff>476250</xdr:colOff>
      <xdr:row>36</xdr:row>
      <xdr:rowOff>1</xdr:rowOff>
    </xdr:to>
    <xdr:sp macro="" textlink="">
      <xdr:nvSpPr>
        <xdr:cNvPr id="2" name="Textfeld 1"/>
        <xdr:cNvSpPr txBox="1"/>
      </xdr:nvSpPr>
      <xdr:spPr>
        <a:xfrm>
          <a:off x="0" y="4600577"/>
          <a:ext cx="3657600" cy="22574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Berechnungen ausgehend von aktuellem Datum:</a:t>
          </a:r>
          <a:endParaRPr lang="de-DE" sz="10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Beispiel: heute() - altes Datum           Datumsdifferenzen sollten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als Tage (Format Zahl) behandelt werden. </a:t>
          </a:r>
        </a:p>
        <a:p>
          <a:pPr rtl="0"/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- 4. 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Beispiel Datumszerlegung  (+Monate)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JAHR(Startdatum), MONAT(Startdatum) + Anzahl, TAG(Startdatum) </a:t>
          </a:r>
          <a:endParaRPr lang="de-DE" sz="1000">
            <a:effectLst/>
          </a:endParaRPr>
        </a:p>
        <a:p>
          <a:pPr rtl="0"/>
          <a:r>
            <a:rPr lang="de-DE" sz="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Beispiel: jetzt() - heute() für die reine Uhrzeit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Zeitdifferenzen in</a:t>
          </a:r>
          <a:r>
            <a:rPr lang="de-D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fortlaufenden Stunden: [h]:mm</a:t>
          </a:r>
        </a:p>
        <a:p>
          <a:pPr rtl="0"/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- 8. 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Beispiel Zeitzerlegung  Berechnungen (+Minuten)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STUNDE(Startzeit), MINUTE(Startzeit) + Zeit, SEKUNDE(Startzeit) </a:t>
          </a:r>
        </a:p>
        <a:p>
          <a:pPr rtl="0"/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weitere  Funktion: maximal mögliche Arbeitszeit inTagen: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NETTOARBEITSTAGE(von_Datum; bis_Datum; Feiertagsliste))  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Analysefunktion in </a:t>
          </a:r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Extras - Add Ins...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 sz="1000">
            <a:effectLst/>
          </a:endParaRPr>
        </a:p>
        <a:p>
          <a:endParaRPr lang="de-DE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K30" sqref="K30"/>
    </sheetView>
  </sheetViews>
  <sheetFormatPr baseColWidth="10" defaultRowHeight="15" x14ac:dyDescent="0.25"/>
  <cols>
    <col min="1" max="2" width="16.42578125" customWidth="1"/>
    <col min="3" max="3" width="14.85546875" bestFit="1" customWidth="1"/>
    <col min="4" max="4" width="14.7109375" bestFit="1" customWidth="1"/>
    <col min="5" max="5" width="14.5703125" bestFit="1" customWidth="1"/>
    <col min="6" max="6" width="15.140625" bestFit="1" customWidth="1"/>
    <col min="7" max="7" width="15.42578125" customWidth="1"/>
    <col min="9" max="9" width="13.5703125" customWidth="1"/>
    <col min="10" max="10" width="3.140625" customWidth="1"/>
  </cols>
  <sheetData>
    <row r="1" spans="1:11" x14ac:dyDescent="0.25">
      <c r="A1" s="1" t="s">
        <v>0</v>
      </c>
      <c r="B1" s="24">
        <v>0.33333333333333331</v>
      </c>
      <c r="C1" s="1" t="s">
        <v>1</v>
      </c>
      <c r="D1" s="27">
        <f>SUM(D5:D16)</f>
        <v>0.64583333333333126</v>
      </c>
      <c r="E1" s="27">
        <f>SUM(E5:E16)</f>
        <v>2.6041666666666687</v>
      </c>
      <c r="H1" s="3" t="s">
        <v>2</v>
      </c>
    </row>
    <row r="2" spans="1:11" x14ac:dyDescent="0.25">
      <c r="H2" s="4">
        <f>DATE(YEAR(H4),1,1)</f>
        <v>43466</v>
      </c>
      <c r="I2" s="35" t="s">
        <v>3</v>
      </c>
    </row>
    <row r="3" spans="1:11" x14ac:dyDescent="0.25">
      <c r="A3" s="5" t="s">
        <v>4</v>
      </c>
      <c r="B3" s="5" t="s">
        <v>5</v>
      </c>
      <c r="C3" s="5" t="s">
        <v>54</v>
      </c>
      <c r="D3" s="5" t="s">
        <v>6</v>
      </c>
      <c r="E3" s="5" t="s">
        <v>7</v>
      </c>
      <c r="F3" s="5" t="s">
        <v>8</v>
      </c>
      <c r="H3" s="4">
        <f>H4-2</f>
        <v>43574</v>
      </c>
      <c r="I3" s="35" t="s">
        <v>9</v>
      </c>
    </row>
    <row r="4" spans="1:11" x14ac:dyDescent="0.25">
      <c r="A4" s="6">
        <v>43466</v>
      </c>
      <c r="B4" s="7" t="s">
        <v>10</v>
      </c>
      <c r="C4" s="8"/>
      <c r="D4" s="8"/>
      <c r="E4" s="8"/>
      <c r="F4" s="8"/>
      <c r="H4" s="9">
        <v>43576</v>
      </c>
      <c r="I4" s="35" t="s">
        <v>43</v>
      </c>
    </row>
    <row r="5" spans="1:11" x14ac:dyDescent="0.25">
      <c r="A5" s="10">
        <v>43497</v>
      </c>
      <c r="B5" s="11">
        <v>7.5</v>
      </c>
      <c r="C5" s="25">
        <f>NETWORKDAYS(A4,A5-1,H$2:H$16)*B$1</f>
        <v>7.333333333333333</v>
      </c>
      <c r="D5" s="25">
        <f>IF(C5&gt;B5,C5-B5,0)</f>
        <v>0</v>
      </c>
      <c r="E5" s="25">
        <f>IF(B5&gt;C5,B5-C5,0)</f>
        <v>0.16666666666666696</v>
      </c>
      <c r="F5" s="26">
        <f>B5/C5</f>
        <v>1.0227272727272727</v>
      </c>
      <c r="H5" s="4">
        <f>H4+1</f>
        <v>43577</v>
      </c>
      <c r="I5" s="35" t="s">
        <v>44</v>
      </c>
    </row>
    <row r="6" spans="1:11" x14ac:dyDescent="0.25">
      <c r="A6" s="6">
        <v>43525</v>
      </c>
      <c r="B6" s="11">
        <v>6.729166666666667</v>
      </c>
      <c r="C6" s="25">
        <f t="shared" ref="C6:C16" si="0">NETWORKDAYS(A5,A6-1,H$2:H$16)*B$1</f>
        <v>6.6666666666666661</v>
      </c>
      <c r="D6" s="25">
        <f t="shared" ref="D6:D16" si="1">IF(C6&gt;B6,C6-B6,0)</f>
        <v>0</v>
      </c>
      <c r="E6" s="25">
        <f t="shared" ref="E6:E16" si="2">IF(B6&gt;C6,B6-C6,0)</f>
        <v>6.2500000000000888E-2</v>
      </c>
      <c r="F6" s="26">
        <f t="shared" ref="F6:F16" si="3">B6/C6</f>
        <v>1.0093750000000001</v>
      </c>
      <c r="H6" s="4">
        <f>DATE(YEAR(H4),5,1)</f>
        <v>43586</v>
      </c>
      <c r="I6" s="35" t="s">
        <v>11</v>
      </c>
    </row>
    <row r="7" spans="1:11" x14ac:dyDescent="0.25">
      <c r="A7" s="10">
        <v>43556</v>
      </c>
      <c r="B7" s="11">
        <v>7.395833333333333</v>
      </c>
      <c r="C7" s="25">
        <f t="shared" si="0"/>
        <v>7</v>
      </c>
      <c r="D7" s="25">
        <f t="shared" si="1"/>
        <v>0</v>
      </c>
      <c r="E7" s="25">
        <f t="shared" si="2"/>
        <v>0.39583333333333304</v>
      </c>
      <c r="F7" s="26">
        <f t="shared" si="3"/>
        <v>1.0565476190476191</v>
      </c>
      <c r="H7" s="4">
        <f>H4+39</f>
        <v>43615</v>
      </c>
      <c r="I7" s="35" t="s">
        <v>12</v>
      </c>
    </row>
    <row r="8" spans="1:11" x14ac:dyDescent="0.25">
      <c r="A8" s="6">
        <v>43586</v>
      </c>
      <c r="B8" s="11">
        <v>6.625</v>
      </c>
      <c r="C8" s="25">
        <f t="shared" si="0"/>
        <v>6.6666666666666661</v>
      </c>
      <c r="D8" s="25">
        <f t="shared" si="1"/>
        <v>4.1666666666666075E-2</v>
      </c>
      <c r="E8" s="25">
        <f t="shared" si="2"/>
        <v>0</v>
      </c>
      <c r="F8" s="26">
        <f t="shared" si="3"/>
        <v>0.99375000000000013</v>
      </c>
      <c r="H8" s="4">
        <f>H4+49</f>
        <v>43625</v>
      </c>
      <c r="I8" s="35" t="s">
        <v>41</v>
      </c>
    </row>
    <row r="9" spans="1:11" x14ac:dyDescent="0.25">
      <c r="A9" s="10">
        <v>43617</v>
      </c>
      <c r="B9" s="11">
        <v>7.0625</v>
      </c>
      <c r="C9" s="25">
        <f t="shared" si="0"/>
        <v>7</v>
      </c>
      <c r="D9" s="25">
        <f t="shared" si="1"/>
        <v>0</v>
      </c>
      <c r="E9" s="25">
        <f t="shared" si="2"/>
        <v>6.25E-2</v>
      </c>
      <c r="F9" s="26">
        <f t="shared" si="3"/>
        <v>1.0089285714285714</v>
      </c>
      <c r="H9" s="4">
        <f>H4+50</f>
        <v>43626</v>
      </c>
      <c r="I9" s="35" t="s">
        <v>42</v>
      </c>
    </row>
    <row r="10" spans="1:11" x14ac:dyDescent="0.25">
      <c r="A10" s="6">
        <v>43647</v>
      </c>
      <c r="B10" s="11">
        <v>6.833333333333333</v>
      </c>
      <c r="C10" s="25">
        <f t="shared" si="0"/>
        <v>6.333333333333333</v>
      </c>
      <c r="D10" s="25">
        <f t="shared" si="1"/>
        <v>0</v>
      </c>
      <c r="E10" s="25">
        <f t="shared" si="2"/>
        <v>0.5</v>
      </c>
      <c r="F10" s="26">
        <f t="shared" si="3"/>
        <v>1.0789473684210527</v>
      </c>
      <c r="H10" s="4">
        <f>DATE(YEAR(H4),10,3)</f>
        <v>43741</v>
      </c>
      <c r="I10" s="35" t="s">
        <v>38</v>
      </c>
    </row>
    <row r="11" spans="1:11" x14ac:dyDescent="0.25">
      <c r="A11" s="10">
        <v>43678</v>
      </c>
      <c r="B11" s="11">
        <v>7.291666666666667</v>
      </c>
      <c r="C11" s="25">
        <f t="shared" si="0"/>
        <v>7.6666666666666661</v>
      </c>
      <c r="D11" s="25">
        <f t="shared" si="1"/>
        <v>0.37499999999999911</v>
      </c>
      <c r="E11" s="25">
        <f t="shared" si="2"/>
        <v>0</v>
      </c>
      <c r="F11" s="26">
        <f t="shared" si="3"/>
        <v>0.95108695652173925</v>
      </c>
      <c r="H11" s="4">
        <f>DATE(YEAR(H4),10,31)</f>
        <v>43769</v>
      </c>
      <c r="I11" s="35" t="s">
        <v>13</v>
      </c>
    </row>
    <row r="12" spans="1:11" x14ac:dyDescent="0.25">
      <c r="A12" s="6">
        <v>43709</v>
      </c>
      <c r="B12" s="11">
        <v>7.916666666666667</v>
      </c>
      <c r="C12" s="25">
        <f t="shared" si="0"/>
        <v>7.333333333333333</v>
      </c>
      <c r="D12" s="25">
        <f t="shared" si="1"/>
        <v>0</v>
      </c>
      <c r="E12" s="25">
        <f t="shared" si="2"/>
        <v>0.58333333333333393</v>
      </c>
      <c r="F12" s="26">
        <f t="shared" si="3"/>
        <v>1.0795454545454546</v>
      </c>
      <c r="H12" s="4">
        <f>DATE(YEAR(H4),12,25)-32-WEEKDAY(DATE(YEAR(H4),12,25),2)</f>
        <v>43789</v>
      </c>
      <c r="I12" s="35" t="s">
        <v>39</v>
      </c>
      <c r="K12" s="23" t="s">
        <v>47</v>
      </c>
    </row>
    <row r="13" spans="1:11" x14ac:dyDescent="0.25">
      <c r="A13" s="10">
        <v>43739</v>
      </c>
      <c r="B13" s="11">
        <v>7.166666666666667</v>
      </c>
      <c r="C13" s="25">
        <f t="shared" si="0"/>
        <v>7</v>
      </c>
      <c r="D13" s="25">
        <f t="shared" si="1"/>
        <v>0</v>
      </c>
      <c r="E13" s="25">
        <f t="shared" si="2"/>
        <v>0.16666666666666696</v>
      </c>
      <c r="F13" s="26">
        <f t="shared" si="3"/>
        <v>1.0238095238095239</v>
      </c>
      <c r="H13" s="4">
        <f>DATE(YEAR(H4),12,25)-28-WEEKDAY(DATE(YEAR(H4),12,25),2)</f>
        <v>43793</v>
      </c>
      <c r="I13" s="35" t="s">
        <v>40</v>
      </c>
      <c r="K13" s="23" t="s">
        <v>48</v>
      </c>
    </row>
    <row r="14" spans="1:11" x14ac:dyDescent="0.25">
      <c r="A14" s="6">
        <v>43770</v>
      </c>
      <c r="B14" s="11">
        <v>6.854166666666667</v>
      </c>
      <c r="C14" s="25">
        <f t="shared" si="0"/>
        <v>7</v>
      </c>
      <c r="D14" s="25">
        <f t="shared" si="1"/>
        <v>0.14583333333333304</v>
      </c>
      <c r="E14" s="25">
        <f t="shared" si="2"/>
        <v>0</v>
      </c>
      <c r="F14" s="26">
        <f t="shared" si="3"/>
        <v>0.97916666666666674</v>
      </c>
      <c r="H14" s="4">
        <f>DATE(YEAR(H4),12,25)</f>
        <v>43824</v>
      </c>
      <c r="I14" s="35" t="s">
        <v>14</v>
      </c>
    </row>
    <row r="15" spans="1:11" x14ac:dyDescent="0.25">
      <c r="A15" s="10">
        <v>43800</v>
      </c>
      <c r="B15" s="11">
        <v>7.333333333333333</v>
      </c>
      <c r="C15" s="25">
        <f t="shared" si="0"/>
        <v>6.6666666666666661</v>
      </c>
      <c r="D15" s="25">
        <f t="shared" si="1"/>
        <v>0</v>
      </c>
      <c r="E15" s="25">
        <f t="shared" si="2"/>
        <v>0.66666666666666696</v>
      </c>
      <c r="F15" s="26">
        <f t="shared" si="3"/>
        <v>1.1000000000000001</v>
      </c>
      <c r="H15" s="4">
        <f>DATE(YEAR(H4),12,26)</f>
        <v>43825</v>
      </c>
      <c r="I15" s="35" t="s">
        <v>15</v>
      </c>
    </row>
    <row r="16" spans="1:11" x14ac:dyDescent="0.25">
      <c r="A16" s="6">
        <v>43831</v>
      </c>
      <c r="B16" s="11">
        <v>6.583333333333333</v>
      </c>
      <c r="C16" s="25">
        <f t="shared" si="0"/>
        <v>6.6666666666666661</v>
      </c>
      <c r="D16" s="25">
        <f t="shared" si="1"/>
        <v>8.3333333333333037E-2</v>
      </c>
      <c r="E16" s="25">
        <f t="shared" si="2"/>
        <v>0</v>
      </c>
      <c r="F16" s="26">
        <f t="shared" si="3"/>
        <v>0.98750000000000004</v>
      </c>
      <c r="H16" s="4">
        <f>DATE(YEAR(H4)+1,1,1)</f>
        <v>43831</v>
      </c>
      <c r="I16" s="35" t="s">
        <v>3</v>
      </c>
    </row>
    <row r="18" spans="4:9" x14ac:dyDescent="0.25">
      <c r="D18" s="3" t="s">
        <v>16</v>
      </c>
      <c r="E18" s="13" t="s">
        <v>45</v>
      </c>
      <c r="F18" s="21" t="s">
        <v>52</v>
      </c>
      <c r="G18" s="4">
        <v>43652</v>
      </c>
      <c r="H18" s="14">
        <f>G18</f>
        <v>43652</v>
      </c>
      <c r="I18" s="15" t="s">
        <v>17</v>
      </c>
    </row>
    <row r="19" spans="4:9" x14ac:dyDescent="0.25">
      <c r="D19" s="13" t="s">
        <v>18</v>
      </c>
      <c r="E19" s="13" t="s">
        <v>46</v>
      </c>
      <c r="F19" t="s">
        <v>19</v>
      </c>
      <c r="G19" s="30">
        <v>43287</v>
      </c>
      <c r="H19" s="14">
        <f t="shared" ref="H19:H24" si="4">G19</f>
        <v>43287</v>
      </c>
      <c r="I19" s="15" t="s">
        <v>20</v>
      </c>
    </row>
    <row r="20" spans="4:9" x14ac:dyDescent="0.25">
      <c r="E20" s="13" t="s">
        <v>21</v>
      </c>
      <c r="F20" t="s">
        <v>22</v>
      </c>
      <c r="G20" s="31">
        <v>0.25</v>
      </c>
      <c r="H20" s="14">
        <f t="shared" si="4"/>
        <v>0.25</v>
      </c>
      <c r="I20" s="15" t="s">
        <v>23</v>
      </c>
    </row>
    <row r="21" spans="4:9" x14ac:dyDescent="0.25">
      <c r="E21" s="13" t="s">
        <v>24</v>
      </c>
      <c r="F21" t="s">
        <v>25</v>
      </c>
      <c r="G21" s="32">
        <v>1</v>
      </c>
      <c r="H21" s="14">
        <f t="shared" si="4"/>
        <v>1</v>
      </c>
      <c r="I21" s="15" t="s">
        <v>26</v>
      </c>
    </row>
    <row r="22" spans="4:9" x14ac:dyDescent="0.25">
      <c r="E22" s="13" t="s">
        <v>27</v>
      </c>
      <c r="F22" s="20" t="s">
        <v>28</v>
      </c>
      <c r="G22" s="31">
        <v>6.2499999999999995E-3</v>
      </c>
      <c r="H22" s="14">
        <f t="shared" si="4"/>
        <v>6.2499999999999995E-3</v>
      </c>
      <c r="I22" s="15" t="s">
        <v>23</v>
      </c>
    </row>
    <row r="23" spans="4:9" x14ac:dyDescent="0.25">
      <c r="E23" s="13" t="s">
        <v>29</v>
      </c>
      <c r="F23" t="s">
        <v>30</v>
      </c>
      <c r="G23" s="33">
        <v>1.5</v>
      </c>
      <c r="H23" s="14">
        <f t="shared" si="4"/>
        <v>1.5</v>
      </c>
      <c r="I23" s="15" t="s">
        <v>31</v>
      </c>
    </row>
    <row r="24" spans="4:9" x14ac:dyDescent="0.25">
      <c r="E24" s="13" t="s">
        <v>32</v>
      </c>
      <c r="F24" s="22" t="s">
        <v>53</v>
      </c>
      <c r="G24" s="34">
        <v>43727.375</v>
      </c>
      <c r="H24" s="14">
        <f t="shared" si="4"/>
        <v>43727.375</v>
      </c>
      <c r="I24" s="15" t="s">
        <v>33</v>
      </c>
    </row>
    <row r="26" spans="4:9" x14ac:dyDescent="0.25">
      <c r="F26" s="16">
        <f ca="1">TODAY()</f>
        <v>43621</v>
      </c>
    </row>
    <row r="27" spans="4:9" x14ac:dyDescent="0.25">
      <c r="D27" s="12">
        <f ca="1">F26-F27</f>
        <v>7095</v>
      </c>
      <c r="E27" s="3" t="s">
        <v>34</v>
      </c>
      <c r="F27" s="17">
        <v>36526</v>
      </c>
    </row>
    <row r="28" spans="4:9" x14ac:dyDescent="0.25">
      <c r="D28" s="2">
        <v>3500</v>
      </c>
      <c r="E28" s="3" t="s">
        <v>35</v>
      </c>
      <c r="F28" s="16">
        <f>F27+D28</f>
        <v>40026</v>
      </c>
    </row>
    <row r="29" spans="4:9" x14ac:dyDescent="0.25">
      <c r="D29" s="2">
        <v>115</v>
      </c>
      <c r="E29" s="3" t="s">
        <v>36</v>
      </c>
      <c r="F29" s="16">
        <f>DATE(YEAR(F27),MONTH(F27)+D29,DAY(F27))</f>
        <v>40026</v>
      </c>
    </row>
    <row r="30" spans="4:9" x14ac:dyDescent="0.25">
      <c r="D30" s="2">
        <v>9</v>
      </c>
      <c r="E30" s="3" t="s">
        <v>37</v>
      </c>
      <c r="F30" s="16">
        <f>DATE(YEAR(F27)+D30,MONTH(F27),DAY(F27))</f>
        <v>39814</v>
      </c>
    </row>
    <row r="32" spans="4:9" x14ac:dyDescent="0.25">
      <c r="F32" s="18">
        <f ca="1">NOW()-TODAY()</f>
        <v>0.43661145833175397</v>
      </c>
    </row>
    <row r="33" spans="4:6" x14ac:dyDescent="0.25">
      <c r="D33" s="28">
        <f ca="1">F32-F33</f>
        <v>0.39494479166508728</v>
      </c>
      <c r="E33" s="29" t="s">
        <v>34</v>
      </c>
      <c r="F33" s="19">
        <v>4.1666666666666664E-2</v>
      </c>
    </row>
    <row r="34" spans="4:6" x14ac:dyDescent="0.25">
      <c r="D34" s="2">
        <v>5</v>
      </c>
      <c r="E34" s="29" t="s">
        <v>49</v>
      </c>
      <c r="F34" s="25">
        <f>TIME(HOUR(F33)+D34,MINUTE(F33),SECOND(F33))</f>
        <v>0.25</v>
      </c>
    </row>
    <row r="35" spans="4:6" x14ac:dyDescent="0.25">
      <c r="D35" s="2">
        <v>300</v>
      </c>
      <c r="E35" s="29" t="s">
        <v>50</v>
      </c>
      <c r="F35" s="25">
        <f>TIME(HOUR(F33),MINUTE(F33)+D35,SECOND(F33))</f>
        <v>0.25</v>
      </c>
    </row>
    <row r="36" spans="4:6" x14ac:dyDescent="0.25">
      <c r="D36" s="2">
        <v>18000</v>
      </c>
      <c r="E36" s="29" t="s">
        <v>51</v>
      </c>
      <c r="F36" s="25">
        <f>TIME(HOUR(F33),MINUTE(F33),SECOND(F33)+D36)</f>
        <v>0.25</v>
      </c>
    </row>
  </sheetData>
  <pageMargins left="0.70866141732283472" right="0.70866141732283472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BeStu-A</vt:lpstr>
    </vt:vector>
  </TitlesOfParts>
  <Company>Sachsen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Steffen Brose</cp:lastModifiedBy>
  <dcterms:created xsi:type="dcterms:W3CDTF">2011-06-15T06:42:14Z</dcterms:created>
  <dcterms:modified xsi:type="dcterms:W3CDTF">2019-06-05T08:35:34Z</dcterms:modified>
</cp:coreProperties>
</file>