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arlG\Dropbox\Alex\leipzig\Kalkulation\"/>
    </mc:Choice>
  </mc:AlternateContent>
  <xr:revisionPtr revIDLastSave="0" documentId="13_ncr:1_{833465BD-7FBB-44CE-A54C-C74D1FCCBDF0}" xr6:coauthVersionLast="47" xr6:coauthVersionMax="47" xr10:uidLastSave="{00000000-0000-0000-0000-000000000000}"/>
  <bookViews>
    <workbookView xWindow="-110" yWindow="-110" windowWidth="25820" windowHeight="13900" xr2:uid="{29F21EE1-0937-D741-A948-0A17E8232DF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  <c r="C11" i="1"/>
  <c r="H27" i="1"/>
  <c r="G27" i="1"/>
  <c r="D29" i="1"/>
  <c r="E28" i="1"/>
  <c r="E26" i="1"/>
  <c r="D25" i="1"/>
  <c r="C10" i="1"/>
  <c r="C13" i="1" l="1"/>
  <c r="C14" i="1" s="1"/>
  <c r="C15" i="1"/>
  <c r="J4" i="1" l="1"/>
  <c r="L4" i="1" s="1"/>
  <c r="J5" i="1"/>
  <c r="L5" i="1" s="1"/>
  <c r="C17" i="1"/>
  <c r="C16" i="1"/>
  <c r="L7" i="1" l="1"/>
  <c r="C20" i="1"/>
  <c r="C3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tc={CE385AD4-BD37-4640-A894-FBB60A3D6F4C}</author>
    <author>tc={73202F5B-394A-4815-9873-95D4B2DEFBBA}</author>
    <author>tc={350995A9-D610-40EE-8CE5-96AC19DB162A}</author>
    <author>tc={57089D63-2CDA-4DD0-8A50-0C1B26DF29B6}</author>
    <author>tc={3B3F8155-3BFF-4080-9ED5-FAFDF96C80A7}</author>
    <author>tc={25142D3C-8067-49AC-967F-8BF02A00E8A3}</author>
    <author>tc={E626346A-AF04-4994-93D7-FA384623521E}</author>
    <author>tc={AC3F1BFD-8103-4620-9B37-FD3C8898DD47}</author>
  </authors>
  <commentList>
    <comment ref="C10" authorId="0" shapeId="0" xr:uid="{CE385AD4-BD37-4640-A894-FBB60A3D6F4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Formel falsch, siehe Vorlesung!</t>
      </text>
    </comment>
    <comment ref="C11" authorId="1" shapeId="0" xr:uid="{73202F5B-394A-4815-9873-95D4B2DEFBBA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Formel falsch, siehe Vorlesung!</t>
      </text>
    </comment>
    <comment ref="G14" authorId="2" shapeId="0" xr:uid="{350995A9-D610-40EE-8CE5-96AC19DB162A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Als Formel hinterlegen!</t>
      </text>
    </comment>
    <comment ref="E26" authorId="3" shapeId="0" xr:uid="{57089D63-2CDA-4DD0-8A50-0C1B26DF29B6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Wieso pro Werk?</t>
      </text>
    </comment>
    <comment ref="D30" authorId="4" shapeId="0" xr:uid="{3B3F8155-3BFF-4080-9ED5-FAFDF96C80A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Pro Werk!</t>
      </text>
    </comment>
    <comment ref="E32" authorId="5" shapeId="0" xr:uid="{25142D3C-8067-49AC-967F-8BF02A00E8A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Wieso pro Werk? Kosten entstehen pro gedrucktem Exemplar.</t>
      </text>
    </comment>
    <comment ref="D33" authorId="6" shapeId="0" xr:uid="{E626346A-AF04-4994-93D7-FA384623521E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?</t>
      </text>
    </comment>
    <comment ref="D34" authorId="7" shapeId="0" xr:uid="{AC3F1BFD-8103-4620-9B37-FD3C8898DD4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?</t>
      </text>
    </comment>
  </commentList>
</comments>
</file>

<file path=xl/sharedStrings.xml><?xml version="1.0" encoding="utf-8"?>
<sst xmlns="http://schemas.openxmlformats.org/spreadsheetml/2006/main" count="61" uniqueCount="56">
  <si>
    <t>Monographie</t>
  </si>
  <si>
    <t>Umsatz</t>
  </si>
  <si>
    <t>Print</t>
  </si>
  <si>
    <t>eBook</t>
  </si>
  <si>
    <t>Sonder- /Nebenerlöse</t>
  </si>
  <si>
    <t>(Gesamt)umsatz (brutto)</t>
  </si>
  <si>
    <t>Umsatzsteuer 7 % Print</t>
  </si>
  <si>
    <t>Umsatzsteuer 7 % eBook</t>
  </si>
  <si>
    <t xml:space="preserve">Nettoumsatz </t>
  </si>
  <si>
    <t>Handelsrabatte (41 %)</t>
  </si>
  <si>
    <t>Nettoerlös (=Verlagserlös)</t>
  </si>
  <si>
    <t>Vertreterprovision (5 % vom Nettoerlös)</t>
  </si>
  <si>
    <t>Auslieferungskosten (7 % vom Nettoerlös)</t>
  </si>
  <si>
    <t>Lagerkosten, Porti, etc.</t>
  </si>
  <si>
    <t>Deckungsbeitrag DB1</t>
  </si>
  <si>
    <t>Deckungsbeitragsrechnung 2/2</t>
  </si>
  <si>
    <t>Deckungsbeitragsrechnung 1/2</t>
  </si>
  <si>
    <t>Herstellungskosten</t>
  </si>
  <si>
    <t>Satz aus MS Word</t>
  </si>
  <si>
    <t>XML/ePub</t>
  </si>
  <si>
    <t>Grafiker</t>
  </si>
  <si>
    <t>Umschlagsgestaltung</t>
  </si>
  <si>
    <t xml:space="preserve">Korrekturen/Lektorat </t>
  </si>
  <si>
    <t>Index</t>
  </si>
  <si>
    <t>Papier</t>
  </si>
  <si>
    <t>Bindung</t>
  </si>
  <si>
    <t>Farbdruck</t>
  </si>
  <si>
    <t>Druck 1c</t>
  </si>
  <si>
    <t>Absatzhonorar</t>
  </si>
  <si>
    <t>Hardcover</t>
  </si>
  <si>
    <t xml:space="preserve">Verkaufsauflage: </t>
  </si>
  <si>
    <t>eBooks</t>
  </si>
  <si>
    <t>Seiten</t>
  </si>
  <si>
    <t>Innenteil farbig</t>
  </si>
  <si>
    <t>1/1c</t>
  </si>
  <si>
    <t>Farbbogen</t>
  </si>
  <si>
    <t>Abbildungen</t>
  </si>
  <si>
    <t>Tabellen</t>
  </si>
  <si>
    <t>Deckungsbeitrag DB 2</t>
  </si>
  <si>
    <t>pro Seite</t>
  </si>
  <si>
    <t>pro Abbildung</t>
  </si>
  <si>
    <t>pro Tabelle</t>
  </si>
  <si>
    <t>pro Bogen</t>
  </si>
  <si>
    <t>pro Werk</t>
  </si>
  <si>
    <t>Ladenpreis aller Ausgaben</t>
  </si>
  <si>
    <t>Druckauflage</t>
  </si>
  <si>
    <t>x</t>
  </si>
  <si>
    <t>fixe Kosten</t>
  </si>
  <si>
    <t>variable Kosten</t>
  </si>
  <si>
    <t>Honorar</t>
  </si>
  <si>
    <t>Gesamt</t>
  </si>
  <si>
    <t>Nettoerlöse</t>
  </si>
  <si>
    <t>verkaufte Auflage</t>
  </si>
  <si>
    <t>DB muss sich mit Verkaufsauflage ändern!</t>
  </si>
  <si>
    <t>DB muss sich mit Druckauflage oder Seitenzahl (Zahl der Abb., Farbbögen, usw.) ändern!</t>
  </si>
  <si>
    <t>keine Formeln für DB-Rechnung hinterlegt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</si>
</sst>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_-* #.##000\ [$€-407]_-;\-* #.##000\ [$€-407]_-;_-* &quot;-&quot;??\ [$€-407]_-;_-@_-"/>
  </numFmts>
  <fonts count="9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rgb="FF0070C0"/>
      <name val="Aptos Narrow"/>
      <scheme val="minor"/>
    </font>
    <font>
      <b/>
      <sz val="12"/>
      <color theme="1"/>
      <name val="Aptos Narrow (Textkörper)"/>
    </font>
    <font>
      <b/>
      <sz val="12"/>
      <color rgb="FFFF0000"/>
      <name val="Aptos Narrow"/>
      <scheme val="minor"/>
    </font>
    <font>
      <b/>
      <sz val="12"/>
      <color rgb="FFFF0000"/>
      <name val="Aptos Narrow (Textkörper)"/>
    </font>
    <font>
      <sz val="9"/>
      <color indexed="81"/>
      <name val="Segoe UI"/>
      <charset val="1"/>
    </font>
    <font>
      <sz val="9"/>
      <color indexed="81"/>
      <name val="Segoe UI"/>
      <family val="2"/>
    </font>
    <font>
      <sz val="12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3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5" fillId="0" borderId="0" xfId="0" applyFont="1"/>
    <xf numFmtId="4" fontId="0" fillId="0" borderId="0" xfId="0" applyNumberFormat="1"/>
    <xf numFmtId="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2" fontId="0" fillId="0" borderId="0" xfId="0" applyNumberFormat="1" applyAlignment="1">
      <alignment horizontal="right"/>
    </xf>
    <xf numFmtId="2" fontId="0" fillId="0" borderId="0" xfId="0" applyNumberFormat="1"/>
    <xf numFmtId="4" fontId="4" fillId="0" borderId="0" xfId="0" applyNumberFormat="1" applyFont="1"/>
    <xf numFmtId="4" fontId="2" fillId="0" borderId="0" xfId="0" applyNumberFormat="1" applyFont="1"/>
    <xf numFmtId="8" fontId="0" fillId="0" borderId="0" xfId="0" applyNumberFormat="1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3" borderId="0" xfId="0" applyFill="1" applyAlignment="1">
      <alignment horizontal="left"/>
    </xf>
    <xf numFmtId="4" fontId="0" fillId="2" borderId="0" xfId="0" applyNumberFormat="1" applyFill="1"/>
    <xf numFmtId="9" fontId="0" fillId="0" borderId="0" xfId="0" applyNumberFormat="1" applyAlignment="1">
      <alignment horizontal="right"/>
    </xf>
    <xf numFmtId="0" fontId="8" fillId="0" borderId="0" xfId="0" applyFont="1" applyAlignment="1">
      <alignment horizontal="left"/>
    </xf>
    <xf numFmtId="3" fontId="0" fillId="0" borderId="0" xfId="0" applyNumberFormat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G" id="{2BCDA0C0-5E90-48D6-A1F7-5D8088BDD916}" userId="AG" providerId="None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0" dT="2025-02-04T11:58:21.68" personId="{2BCDA0C0-5E90-48D6-A1F7-5D8088BDD916}" id="{CE385AD4-BD37-4640-A894-FBB60A3D6F4C}">
    <text>Formel falsch, siehe Vorlesung!</text>
  </threadedComment>
  <threadedComment ref="C11" dT="2025-02-04T11:58:39.52" personId="{2BCDA0C0-5E90-48D6-A1F7-5D8088BDD916}" id="{73202F5B-394A-4815-9873-95D4B2DEFBBA}">
    <text>Formel falsch, siehe Vorlesung!</text>
  </threadedComment>
  <threadedComment ref="G14" dT="2025-02-04T17:36:27.34" personId="{2BCDA0C0-5E90-48D6-A1F7-5D8088BDD916}" id="{350995A9-D610-40EE-8CE5-96AC19DB162A}">
    <text>Als Formel hinterlegen!</text>
  </threadedComment>
  <threadedComment ref="E26" dT="2025-02-04T17:34:35.10" personId="{2BCDA0C0-5E90-48D6-A1F7-5D8088BDD916}" id="{57089D63-2CDA-4DD0-8A50-0C1B26DF29B6}">
    <text>Wieso pro Werk?</text>
  </threadedComment>
  <threadedComment ref="D30" dT="2025-02-04T17:35:44.84" personId="{2BCDA0C0-5E90-48D6-A1F7-5D8088BDD916}" id="{3B3F8155-3BFF-4080-9ED5-FAFDF96C80A7}">
    <text>Pro Werk!</text>
  </threadedComment>
  <threadedComment ref="E32" dT="2025-02-04T17:35:07.85" personId="{2BCDA0C0-5E90-48D6-A1F7-5D8088BDD916}" id="{25142D3C-8067-49AC-967F-8BF02A00E8A3}">
    <text>Wieso pro Werk? Kosten entstehen pro gedrucktem Exemplar.</text>
  </threadedComment>
  <threadedComment ref="D33" dT="2025-02-04T17:35:26.30" personId="{2BCDA0C0-5E90-48D6-A1F7-5D8088BDD916}" id="{E626346A-AF04-4994-93D7-FA384623521E}">
    <text>?</text>
  </threadedComment>
  <threadedComment ref="D34" dT="2025-02-04T17:35:32.19" personId="{2BCDA0C0-5E90-48D6-A1F7-5D8088BDD916}" id="{AC3F1BFD-8103-4620-9B37-FD3C8898DD47}">
    <text>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C5AD1-F9D2-1345-96C2-0B7604B90923}">
  <dimension ref="B2:M37"/>
  <sheetViews>
    <sheetView tabSelected="1" zoomScale="70" zoomScaleNormal="70" workbookViewId="0">
      <selection activeCell="E20" sqref="E20"/>
    </sheetView>
  </sheetViews>
  <sheetFormatPr baseColWidth="10" defaultRowHeight="16"/>
  <cols>
    <col min="1" max="1" width="6.5" customWidth="1"/>
    <col min="2" max="2" width="26.83203125" customWidth="1"/>
    <col min="3" max="4" width="14.83203125" customWidth="1"/>
    <col min="5" max="5" width="13.6640625" style="9" customWidth="1"/>
    <col min="6" max="6" width="19" customWidth="1"/>
    <col min="7" max="7" width="13.6640625" customWidth="1"/>
    <col min="8" max="8" width="11.6640625" customWidth="1"/>
    <col min="11" max="11" width="14.1640625" style="16" customWidth="1"/>
  </cols>
  <sheetData>
    <row r="2" spans="2:13">
      <c r="B2" s="1" t="s">
        <v>16</v>
      </c>
      <c r="C2" s="1"/>
      <c r="D2" s="1"/>
      <c r="E2" s="10"/>
    </row>
    <row r="3" spans="2:13">
      <c r="F3" t="s">
        <v>0</v>
      </c>
      <c r="K3" s="16" t="s">
        <v>51</v>
      </c>
      <c r="L3" t="s">
        <v>52</v>
      </c>
    </row>
    <row r="4" spans="2:13">
      <c r="B4" s="1" t="s">
        <v>1</v>
      </c>
      <c r="F4" t="s">
        <v>32</v>
      </c>
      <c r="G4">
        <v>224</v>
      </c>
      <c r="I4" s="1" t="s">
        <v>49</v>
      </c>
      <c r="J4" s="12">
        <f xml:space="preserve"> C15/G10*K4</f>
        <v>2.6337600000000005</v>
      </c>
      <c r="K4" s="20">
        <v>0.08</v>
      </c>
      <c r="L4">
        <f>J4*M4</f>
        <v>1316.8800000000003</v>
      </c>
      <c r="M4">
        <v>500</v>
      </c>
    </row>
    <row r="5" spans="2:13">
      <c r="B5" t="s">
        <v>2</v>
      </c>
      <c r="C5" s="7">
        <v>36000</v>
      </c>
      <c r="D5" s="2"/>
      <c r="F5" t="s">
        <v>33</v>
      </c>
      <c r="G5" t="s">
        <v>34</v>
      </c>
      <c r="J5" s="12">
        <f>C15/G10*K5</f>
        <v>3.2922000000000007</v>
      </c>
      <c r="K5" s="20">
        <v>0.1</v>
      </c>
      <c r="L5" s="12">
        <f>J5*M5</f>
        <v>427.9860000000001</v>
      </c>
      <c r="M5">
        <v>130</v>
      </c>
    </row>
    <row r="6" spans="2:13">
      <c r="B6" t="s">
        <v>3</v>
      </c>
      <c r="C6" s="7">
        <v>1800</v>
      </c>
      <c r="D6" s="2"/>
      <c r="F6" s="3" t="s">
        <v>35</v>
      </c>
      <c r="G6">
        <v>1</v>
      </c>
    </row>
    <row r="7" spans="2:13">
      <c r="B7" t="s">
        <v>4</v>
      </c>
      <c r="C7" s="7">
        <v>0</v>
      </c>
      <c r="F7" t="s">
        <v>29</v>
      </c>
      <c r="I7" s="1" t="s">
        <v>50</v>
      </c>
      <c r="L7" s="12">
        <f>L4+L5</f>
        <v>1744.8660000000004</v>
      </c>
    </row>
    <row r="8" spans="2:13">
      <c r="C8" s="7"/>
      <c r="F8" t="s">
        <v>36</v>
      </c>
      <c r="G8">
        <v>20</v>
      </c>
    </row>
    <row r="9" spans="2:13">
      <c r="B9" s="1" t="s">
        <v>5</v>
      </c>
      <c r="C9" s="7">
        <v>37800</v>
      </c>
      <c r="D9" s="2"/>
      <c r="F9" t="s">
        <v>37</v>
      </c>
      <c r="G9">
        <v>5</v>
      </c>
    </row>
    <row r="10" spans="2:13">
      <c r="B10" t="s">
        <v>6</v>
      </c>
      <c r="C10" s="7">
        <f>C5*0.07</f>
        <v>2520.0000000000005</v>
      </c>
      <c r="D10" s="2"/>
      <c r="F10" s="1" t="s">
        <v>30</v>
      </c>
      <c r="G10">
        <v>630</v>
      </c>
    </row>
    <row r="11" spans="2:13">
      <c r="B11" t="s">
        <v>7</v>
      </c>
      <c r="C11" s="7">
        <f>C6*0.07</f>
        <v>126.00000000000001</v>
      </c>
      <c r="D11" s="2"/>
      <c r="F11" t="s">
        <v>2</v>
      </c>
      <c r="G11">
        <v>600</v>
      </c>
    </row>
    <row r="12" spans="2:13">
      <c r="C12" s="7"/>
      <c r="F12" t="s">
        <v>31</v>
      </c>
      <c r="G12">
        <v>30</v>
      </c>
    </row>
    <row r="13" spans="2:13">
      <c r="B13" s="1" t="s">
        <v>8</v>
      </c>
      <c r="C13" s="7">
        <f>C9-C10-C11</f>
        <v>35154</v>
      </c>
      <c r="D13" s="2"/>
      <c r="F13" t="s">
        <v>44</v>
      </c>
      <c r="G13" s="15">
        <v>60</v>
      </c>
    </row>
    <row r="14" spans="2:13">
      <c r="B14" t="s">
        <v>9</v>
      </c>
      <c r="C14" s="7">
        <f>C13*0.41</f>
        <v>14413.14</v>
      </c>
      <c r="D14" s="2"/>
      <c r="F14" t="s">
        <v>45</v>
      </c>
      <c r="G14">
        <v>650</v>
      </c>
    </row>
    <row r="15" spans="2:13">
      <c r="B15" s="6" t="s">
        <v>10</v>
      </c>
      <c r="C15" s="13">
        <f>C13-C14</f>
        <v>20740.86</v>
      </c>
      <c r="D15" s="2"/>
    </row>
    <row r="16" spans="2:13">
      <c r="B16" t="s">
        <v>11</v>
      </c>
      <c r="C16" s="7">
        <f>C15*0.05</f>
        <v>1037.0430000000001</v>
      </c>
      <c r="D16" s="2"/>
    </row>
    <row r="17" spans="2:11">
      <c r="B17" t="s">
        <v>12</v>
      </c>
      <c r="C17" s="7">
        <f>C15*0.07</f>
        <v>1451.8602000000001</v>
      </c>
      <c r="D17" s="2"/>
    </row>
    <row r="18" spans="2:11">
      <c r="B18" t="s">
        <v>13</v>
      </c>
      <c r="C18" s="7">
        <v>700</v>
      </c>
      <c r="D18" s="2"/>
    </row>
    <row r="19" spans="2:11">
      <c r="C19" s="7"/>
      <c r="D19" s="2"/>
      <c r="E19" s="21" t="s">
        <v>55</v>
      </c>
    </row>
    <row r="20" spans="2:11">
      <c r="B20" s="4" t="s">
        <v>14</v>
      </c>
      <c r="C20" s="14">
        <f>C15-C16-C17-C18</f>
        <v>17551.9568</v>
      </c>
      <c r="D20" s="22"/>
      <c r="E20" s="21" t="s">
        <v>53</v>
      </c>
    </row>
    <row r="21" spans="2:11">
      <c r="B21" s="4"/>
      <c r="C21" s="7"/>
    </row>
    <row r="22" spans="2:11">
      <c r="B22" s="5" t="s">
        <v>15</v>
      </c>
      <c r="C22" s="7"/>
    </row>
    <row r="23" spans="2:11">
      <c r="C23" s="7"/>
    </row>
    <row r="24" spans="2:11">
      <c r="B24" s="1" t="s">
        <v>17</v>
      </c>
      <c r="C24" s="7"/>
      <c r="D24" s="9" t="s">
        <v>39</v>
      </c>
      <c r="E24" s="9" t="s">
        <v>43</v>
      </c>
      <c r="F24" s="9" t="s">
        <v>42</v>
      </c>
      <c r="G24" s="9" t="s">
        <v>40</v>
      </c>
      <c r="H24" s="9" t="s">
        <v>41</v>
      </c>
      <c r="K24" s="17" t="s">
        <v>47</v>
      </c>
    </row>
    <row r="25" spans="2:11">
      <c r="B25" t="s">
        <v>18</v>
      </c>
      <c r="C25" s="19">
        <v>2000</v>
      </c>
      <c r="D25" s="8">
        <f>C25/G4</f>
        <v>8.9285714285714288</v>
      </c>
      <c r="F25" s="9"/>
      <c r="G25" s="9"/>
      <c r="H25" s="9"/>
      <c r="K25" s="18" t="s">
        <v>48</v>
      </c>
    </row>
    <row r="26" spans="2:11">
      <c r="B26" t="s">
        <v>19</v>
      </c>
      <c r="C26" s="19">
        <v>621</v>
      </c>
      <c r="D26" s="8"/>
      <c r="E26" s="11">
        <f>C26/G12</f>
        <v>20.7</v>
      </c>
      <c r="F26" s="9"/>
      <c r="G26" s="9"/>
      <c r="H26" s="9"/>
    </row>
    <row r="27" spans="2:11">
      <c r="B27" t="s">
        <v>20</v>
      </c>
      <c r="C27" s="7">
        <v>767</v>
      </c>
      <c r="D27" s="8"/>
      <c r="F27" s="9"/>
      <c r="G27" s="9">
        <f>C27/G8</f>
        <v>38.35</v>
      </c>
      <c r="H27" s="9">
        <f>C27/G9</f>
        <v>153.4</v>
      </c>
    </row>
    <row r="28" spans="2:11">
      <c r="B28" t="s">
        <v>21</v>
      </c>
      <c r="C28" s="19">
        <v>350</v>
      </c>
      <c r="D28" s="8"/>
      <c r="E28" s="11">
        <f>C28/G6</f>
        <v>350</v>
      </c>
      <c r="F28" s="9"/>
      <c r="G28" s="9"/>
      <c r="H28" s="9"/>
    </row>
    <row r="29" spans="2:11">
      <c r="B29" t="s">
        <v>22</v>
      </c>
      <c r="C29" s="7">
        <v>716</v>
      </c>
      <c r="D29" s="8">
        <f>C29/G4</f>
        <v>3.1964285714285716</v>
      </c>
      <c r="F29" s="9"/>
      <c r="G29" s="9"/>
      <c r="H29" s="9"/>
    </row>
    <row r="30" spans="2:11">
      <c r="B30" t="s">
        <v>23</v>
      </c>
      <c r="C30" s="7">
        <v>358</v>
      </c>
      <c r="D30" s="8" t="s">
        <v>46</v>
      </c>
      <c r="F30" s="9"/>
      <c r="G30" s="9"/>
      <c r="H30" s="9"/>
    </row>
    <row r="31" spans="2:11">
      <c r="B31" t="s">
        <v>24</v>
      </c>
      <c r="C31" s="7">
        <v>364</v>
      </c>
      <c r="D31" s="8"/>
      <c r="F31" s="9" t="s">
        <v>46</v>
      </c>
      <c r="G31" s="9"/>
      <c r="H31" s="9"/>
    </row>
    <row r="32" spans="2:11">
      <c r="B32" t="s">
        <v>25</v>
      </c>
      <c r="C32" s="7">
        <v>1247</v>
      </c>
      <c r="D32" s="8"/>
      <c r="E32" s="11">
        <f>C32/G14</f>
        <v>1.9184615384615384</v>
      </c>
      <c r="F32" s="9"/>
      <c r="G32" s="9"/>
      <c r="H32" s="9"/>
    </row>
    <row r="33" spans="2:8">
      <c r="B33" t="s">
        <v>26</v>
      </c>
      <c r="C33" s="7">
        <v>472</v>
      </c>
      <c r="D33" s="8" t="s">
        <v>46</v>
      </c>
      <c r="F33" s="9"/>
      <c r="G33" s="9"/>
      <c r="H33" s="9"/>
    </row>
    <row r="34" spans="2:8">
      <c r="B34" t="s">
        <v>27</v>
      </c>
      <c r="C34" s="7">
        <v>735</v>
      </c>
      <c r="D34" s="8" t="s">
        <v>46</v>
      </c>
      <c r="F34" s="9"/>
      <c r="G34" s="9"/>
      <c r="H34" s="9"/>
    </row>
    <row r="35" spans="2:8">
      <c r="B35" t="s">
        <v>28</v>
      </c>
      <c r="C35" s="7">
        <v>1725</v>
      </c>
      <c r="D35" s="8"/>
      <c r="E35" s="11"/>
      <c r="F35" s="9"/>
      <c r="G35" s="9"/>
      <c r="H35" s="9"/>
    </row>
    <row r="36" spans="2:8">
      <c r="C36" s="7"/>
      <c r="D36" s="9"/>
      <c r="E36" s="21" t="s">
        <v>55</v>
      </c>
      <c r="G36" s="9"/>
      <c r="H36" s="9"/>
    </row>
    <row r="37" spans="2:8">
      <c r="B37" s="4" t="s">
        <v>38</v>
      </c>
      <c r="C37" s="14">
        <f>C20-C25-C26-C27-C28-C29-C31-C30-C32-C33-C34-C35</f>
        <v>8196.9567999999999</v>
      </c>
      <c r="D37" s="9"/>
      <c r="E37" s="21" t="s">
        <v>54</v>
      </c>
      <c r="H37" s="9"/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Tabea Weirauch</dc:creator>
  <cp:lastModifiedBy>AG</cp:lastModifiedBy>
  <dcterms:created xsi:type="dcterms:W3CDTF">2025-01-24T08:47:12Z</dcterms:created>
  <dcterms:modified xsi:type="dcterms:W3CDTF">2025-02-04T17:38:48Z</dcterms:modified>
</cp:coreProperties>
</file>