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05"/>
  </bookViews>
  <sheets>
    <sheet name="Anzeige und interne Zahlen" sheetId="1" r:id="rId1"/>
    <sheet name="Zeitpunkt ermitteln (1)" sheetId="2" r:id="rId2"/>
    <sheet name="Zeitpunkt ermitteln (2)" sheetId="3" r:id="rId3"/>
    <sheet name="Zeitspanne ermitteln" sheetId="4" r:id="rId4"/>
    <sheet name="Benzinkostenübersicht" sheetId="5" r:id="rId5"/>
    <sheet name="Datumsfunktionen" sheetId="6" r:id="rId6"/>
    <sheet name="DATUM" sheetId="7" r:id="rId7"/>
    <sheet name="Tennisplatzmiete" sheetId="8" r:id="rId8"/>
    <sheet name="Uhrzeitfunktionen" sheetId="9" r:id="rId9"/>
    <sheet name="ZEIT" sheetId="10" r:id="rId10"/>
    <sheet name="TAGE" sheetId="16" r:id="rId11"/>
    <sheet name="TAGE360" sheetId="12" r:id="rId12"/>
    <sheet name="NETTOARBEITSTAGE" sheetId="13" r:id="rId13"/>
    <sheet name="ARBEITSTAG" sheetId="14" r:id="rId14"/>
  </sheets>
  <definedNames>
    <definedName name="Abreise" localSheetId="10">#REF!</definedName>
    <definedName name="Abreise" localSheetId="7">Tennisplatzmiete!#REF!</definedName>
    <definedName name="Abreise">#REF!</definedName>
    <definedName name="Anreise" localSheetId="10">#REF!</definedName>
    <definedName name="Anreise" localSheetId="7">Tennisplatzmiete!#REF!</definedName>
    <definedName name="Anreise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4" l="1"/>
  <c r="D2" i="13"/>
  <c r="D8" i="12" l="1"/>
  <c r="B2" i="2"/>
  <c r="A3" i="4"/>
  <c r="G2" i="5"/>
  <c r="B3" i="16" l="1"/>
  <c r="A1" i="9" l="1"/>
  <c r="A5" i="9" s="1"/>
  <c r="A1" i="6"/>
  <c r="A6" i="6" s="1"/>
  <c r="C5" i="14"/>
  <c r="C4" i="14"/>
  <c r="C3" i="14"/>
  <c r="D5" i="13"/>
  <c r="D4" i="13"/>
  <c r="D3" i="13"/>
  <c r="D6" i="12"/>
  <c r="B4" i="10"/>
  <c r="B6" i="8"/>
  <c r="B9" i="8" s="1"/>
  <c r="B4" i="7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G6" i="5"/>
  <c r="E6" i="5"/>
  <c r="G5" i="5"/>
  <c r="E5" i="5"/>
  <c r="G4" i="5"/>
  <c r="E4" i="5"/>
  <c r="G3" i="5"/>
  <c r="E3" i="5"/>
  <c r="E2" i="5"/>
  <c r="B3" i="3"/>
  <c r="C4" i="1"/>
  <c r="C3" i="1"/>
  <c r="C2" i="1"/>
  <c r="D10" i="12" l="1"/>
  <c r="A7" i="6"/>
  <c r="A4" i="6"/>
  <c r="A5" i="6"/>
  <c r="A3" i="9"/>
  <c r="A4" i="9"/>
  <c r="A3" i="6"/>
  <c r="A8" i="6"/>
</calcChain>
</file>

<file path=xl/sharedStrings.xml><?xml version="1.0" encoding="utf-8"?>
<sst xmlns="http://schemas.openxmlformats.org/spreadsheetml/2006/main" count="146" uniqueCount="78">
  <si>
    <t>Zeitangabe</t>
  </si>
  <si>
    <t>Anzeige (Zeitformat)</t>
  </si>
  <si>
    <t>Interne Zahl (Standardformat)</t>
  </si>
  <si>
    <t>Datum</t>
  </si>
  <si>
    <t>Uhrzeit</t>
  </si>
  <si>
    <t>Datum und Uhrzeit</t>
  </si>
  <si>
    <t>Heute</t>
  </si>
  <si>
    <t>Tag der Überweisung</t>
  </si>
  <si>
    <t>Beginn</t>
  </si>
  <si>
    <t>Dauer</t>
  </si>
  <si>
    <t>Ende</t>
  </si>
  <si>
    <t>Fahrzeug</t>
  </si>
  <si>
    <t>Getankte Menge</t>
  </si>
  <si>
    <t>Gefahrene km</t>
  </si>
  <si>
    <t>Verbrauch</t>
  </si>
  <si>
    <t xml:space="preserve">Betrag </t>
  </si>
  <si>
    <t>Quartal</t>
  </si>
  <si>
    <t>F-EV-111</t>
  </si>
  <si>
    <t>F-JZ-200</t>
  </si>
  <si>
    <t>F-SK-659</t>
  </si>
  <si>
    <t>=HEUTE()</t>
  </si>
  <si>
    <t>=JAHR(A1)</t>
  </si>
  <si>
    <t>=MONAT(A1)</t>
  </si>
  <si>
    <t>=TAG(A1)</t>
  </si>
  <si>
    <t>=WOCHENTAG(A1;2)</t>
  </si>
  <si>
    <t>Jahr</t>
  </si>
  <si>
    <t>Monat</t>
  </si>
  <si>
    <t>Tag</t>
  </si>
  <si>
    <t>=DATUM(B1;B2;B3)</t>
  </si>
  <si>
    <t>Nutzung der Tennisanlage</t>
  </si>
  <si>
    <t>Angef. Stunden</t>
  </si>
  <si>
    <t>Preis pro Stunde</t>
  </si>
  <si>
    <t>Betrag</t>
  </si>
  <si>
    <t>=JETZT()</t>
  </si>
  <si>
    <t>=STUNDE(A1)</t>
  </si>
  <si>
    <t>=MINUTE(A1)</t>
  </si>
  <si>
    <t>=SEKUNDE(A1)</t>
  </si>
  <si>
    <t xml:space="preserve"> </t>
  </si>
  <si>
    <t>Stunde</t>
  </si>
  <si>
    <t>Minute</t>
  </si>
  <si>
    <t>Sekunde</t>
  </si>
  <si>
    <t>=ZEIT(B1;B2;B3)</t>
  </si>
  <si>
    <t>Angelegter Betrag</t>
  </si>
  <si>
    <t>Zinsen pro Jahr</t>
  </si>
  <si>
    <t>Zinsen pro Tag</t>
  </si>
  <si>
    <t>Anzahl der zu verzinsenden Tage</t>
  </si>
  <si>
    <t>Zinsen insgesamt</t>
  </si>
  <si>
    <t>Projekt</t>
  </si>
  <si>
    <t>Arbeitstage</t>
  </si>
  <si>
    <t>Stadtpark</t>
  </si>
  <si>
    <t>Neujahr</t>
  </si>
  <si>
    <t>Hauptfriedhof</t>
  </si>
  <si>
    <t>Karfreitag</t>
  </si>
  <si>
    <t>Auwald</t>
  </si>
  <si>
    <t>Ostermontag</t>
  </si>
  <si>
    <t>Deltapark</t>
  </si>
  <si>
    <t>Maifeiertag</t>
  </si>
  <si>
    <t>Christi Himmelfahrt</t>
  </si>
  <si>
    <t>Pfingstmontag</t>
  </si>
  <si>
    <t>Tag der dt. Einheit</t>
  </si>
  <si>
    <t>1. Weihnachtsfeiertag</t>
  </si>
  <si>
    <t>2. Weihnachtsfeiertag</t>
  </si>
  <si>
    <t>Ausgangsdatum</t>
  </si>
  <si>
    <t>Gesuchtes Enddatum</t>
  </si>
  <si>
    <t>=ARBEITSTAG(A2;B2;$E$2:$E$10)</t>
  </si>
  <si>
    <t></t>
  </si>
  <si>
    <t>=B1+B2</t>
  </si>
  <si>
    <t>Å</t>
  </si>
  <si>
    <t>=ISOKALENDERWOCHE(A1)</t>
  </si>
  <si>
    <t>=KALENDERWOCHE(A1;1)</t>
  </si>
  <si>
    <t>Ausleihdatum</t>
  </si>
  <si>
    <t>Rückgabedatum</t>
  </si>
  <si>
    <t>Anzahl der Tage</t>
  </si>
  <si>
    <t>=TAGE(B2;B1)</t>
  </si>
  <si>
    <t>="15.10.17"-"19.05.17"</t>
  </si>
  <si>
    <t>Anzahl der Tage zwischen dem 
19.05.2017 und dem 15.10.2017</t>
  </si>
  <si>
    <t>=A2+10</t>
  </si>
  <si>
    <t>Feiertage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</si>
</sst>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#.00&quot; l&quot;"/>
    <numFmt numFmtId="165" formatCode="#,##0&quot; km&quot;"/>
    <numFmt numFmtId="166" formatCode="_-* #,##0.00\ [$€-1]_-;\-* #,##0.00\ [$€-1]_-;_-* &quot;-&quot;??\ [$€-1]_-"/>
    <numFmt numFmtId="167" formatCode="h:mm;@"/>
    <numFmt numFmtId="168" formatCode="_-* #,##0.00\ [$€]_-;\-* #,##0.00\ [$€]_-;_-* &quot;-&quot;??\ [$€]_-;_-@_-"/>
    <numFmt numFmtId="169" formatCode="0.000"/>
    <numFmt numFmtId="170" formatCode="[$-F400]h:mm:ss\ AM/PM"/>
    <numFmt numFmtId="171" formatCode="[$-F800]dddd\,\ mmmm\ dd\,\ yyyy"/>
  </numFmts>
  <fonts count="10" x14ac:knownFonts="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3"/>
      <name val="Wingdings 3"/>
      <family val="1"/>
      <charset val="2"/>
    </font>
    <font>
      <b/>
      <sz val="10"/>
      <name val="Wingdings 3"/>
      <family val="1"/>
      <charset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168" fontId="4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20" fontId="1" fillId="0" borderId="0" xfId="0" applyNumberFormat="1" applyFont="1"/>
    <xf numFmtId="22" fontId="1" fillId="0" borderId="0" xfId="0" applyNumberFormat="1" applyFont="1"/>
    <xf numFmtId="0" fontId="2" fillId="0" borderId="0" xfId="1" applyFont="1"/>
    <xf numFmtId="0" fontId="1" fillId="0" borderId="0" xfId="1" applyFont="1"/>
    <xf numFmtId="14" fontId="1" fillId="0" borderId="0" xfId="1" applyNumberFormat="1" applyFont="1"/>
    <xf numFmtId="20" fontId="1" fillId="0" borderId="0" xfId="1" applyNumberFormat="1" applyFont="1"/>
    <xf numFmtId="0" fontId="6" fillId="0" borderId="0" xfId="2" applyFont="1"/>
    <xf numFmtId="0" fontId="6" fillId="0" borderId="1" xfId="2" applyFont="1" applyBorder="1"/>
    <xf numFmtId="14" fontId="6" fillId="0" borderId="1" xfId="2" applyNumberFormat="1" applyFont="1" applyBorder="1"/>
    <xf numFmtId="164" fontId="6" fillId="0" borderId="1" xfId="2" applyNumberFormat="1" applyFont="1" applyBorder="1"/>
    <xf numFmtId="165" fontId="6" fillId="0" borderId="1" xfId="2" applyNumberFormat="1" applyFont="1" applyBorder="1"/>
    <xf numFmtId="166" fontId="6" fillId="0" borderId="1" xfId="2" applyNumberFormat="1" applyFont="1" applyBorder="1"/>
    <xf numFmtId="0" fontId="6" fillId="0" borderId="1" xfId="2" applyFont="1" applyBorder="1" applyAlignment="1">
      <alignment horizontal="center"/>
    </xf>
    <xf numFmtId="14" fontId="6" fillId="0" borderId="1" xfId="2" applyNumberFormat="1" applyFont="1" applyBorder="1" applyAlignment="1">
      <alignment horizontal="center"/>
    </xf>
    <xf numFmtId="0" fontId="6" fillId="0" borderId="0" xfId="2" applyNumberFormat="1" applyFont="1"/>
    <xf numFmtId="0" fontId="6" fillId="0" borderId="0" xfId="2" applyFont="1" applyAlignment="1">
      <alignment horizontal="center"/>
    </xf>
    <xf numFmtId="14" fontId="5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left"/>
    </xf>
    <xf numFmtId="14" fontId="6" fillId="0" borderId="0" xfId="2" applyNumberFormat="1" applyFont="1" applyFill="1" applyBorder="1"/>
    <xf numFmtId="167" fontId="6" fillId="0" borderId="0" xfId="2" applyNumberFormat="1" applyFont="1" applyFill="1" applyBorder="1" applyAlignment="1">
      <alignment horizontal="right"/>
    </xf>
    <xf numFmtId="167" fontId="6" fillId="0" borderId="4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0" fontId="6" fillId="0" borderId="0" xfId="2" applyFont="1" applyAlignment="1">
      <alignment horizontal="left"/>
    </xf>
    <xf numFmtId="0" fontId="6" fillId="0" borderId="0" xfId="2" applyFont="1" applyFill="1" applyBorder="1"/>
    <xf numFmtId="168" fontId="6" fillId="0" borderId="0" xfId="3" applyNumberFormat="1" applyFont="1" applyFill="1" applyBorder="1"/>
    <xf numFmtId="0" fontId="5" fillId="0" borderId="0" xfId="2" applyFont="1" applyFill="1" applyBorder="1" applyAlignment="1">
      <alignment horizontal="left"/>
    </xf>
    <xf numFmtId="168" fontId="5" fillId="0" borderId="3" xfId="3" applyNumberFormat="1" applyFont="1" applyFill="1" applyBorder="1"/>
    <xf numFmtId="0" fontId="5" fillId="0" borderId="0" xfId="2" applyFont="1" applyAlignment="1">
      <alignment horizontal="center"/>
    </xf>
    <xf numFmtId="169" fontId="6" fillId="0" borderId="0" xfId="2" applyNumberFormat="1" applyFont="1"/>
    <xf numFmtId="20" fontId="6" fillId="0" borderId="0" xfId="2" applyNumberFormat="1" applyFont="1" applyAlignment="1">
      <alignment horizontal="left"/>
    </xf>
    <xf numFmtId="22" fontId="5" fillId="0" borderId="0" xfId="2" applyNumberFormat="1" applyFont="1" applyAlignment="1">
      <alignment vertical="center"/>
    </xf>
    <xf numFmtId="14" fontId="6" fillId="0" borderId="0" xfId="2" applyNumberFormat="1" applyFont="1" applyAlignment="1">
      <alignment vertical="center"/>
    </xf>
    <xf numFmtId="0" fontId="6" fillId="0" borderId="0" xfId="2" quotePrefix="1" applyFont="1" applyAlignment="1">
      <alignment horizontal="right"/>
    </xf>
    <xf numFmtId="170" fontId="5" fillId="0" borderId="0" xfId="2" quotePrefix="1" applyNumberFormat="1" applyFont="1"/>
    <xf numFmtId="0" fontId="5" fillId="0" borderId="0" xfId="2" quotePrefix="1" applyFont="1"/>
    <xf numFmtId="18" fontId="6" fillId="0" borderId="0" xfId="2" applyNumberFormat="1" applyFont="1"/>
    <xf numFmtId="14" fontId="6" fillId="0" borderId="0" xfId="2" applyNumberFormat="1" applyFont="1"/>
    <xf numFmtId="168" fontId="6" fillId="0" borderId="0" xfId="3" applyFont="1"/>
    <xf numFmtId="10" fontId="6" fillId="0" borderId="0" xfId="2" applyNumberFormat="1" applyFont="1"/>
    <xf numFmtId="14" fontId="5" fillId="0" borderId="0" xfId="2" applyNumberFormat="1" applyFont="1"/>
    <xf numFmtId="0" fontId="7" fillId="0" borderId="0" xfId="1" applyFont="1" applyAlignment="1">
      <alignment horizontal="right" indent="1"/>
    </xf>
    <xf numFmtId="0" fontId="7" fillId="0" borderId="0" xfId="1" applyFont="1" applyAlignment="1">
      <alignment horizontal="right" indent="3"/>
    </xf>
    <xf numFmtId="0" fontId="0" fillId="0" borderId="0" xfId="1" quotePrefix="1" applyFont="1"/>
    <xf numFmtId="0" fontId="0" fillId="0" borderId="0" xfId="1" quotePrefix="1" applyFont="1" applyAlignment="1">
      <alignment horizontal="right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2" fillId="0" borderId="0" xfId="1" applyFont="1" applyAlignment="1">
      <alignment wrapText="1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6" fillId="0" borderId="0" xfId="2" quotePrefix="1" applyFont="1"/>
    <xf numFmtId="171" fontId="5" fillId="0" borderId="0" xfId="2" applyNumberFormat="1" applyFont="1" applyAlignment="1">
      <alignment vertical="center"/>
    </xf>
    <xf numFmtId="0" fontId="6" fillId="0" borderId="0" xfId="2" quotePrefix="1" applyFont="1" applyAlignment="1">
      <alignment horizontal="left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/>
    </xf>
    <xf numFmtId="0" fontId="6" fillId="0" borderId="0" xfId="2" quotePrefix="1" applyFont="1" applyAlignment="1">
      <alignment horizontal="right" vertical="center"/>
    </xf>
    <xf numFmtId="18" fontId="6" fillId="0" borderId="0" xfId="2" applyNumberFormat="1" applyFont="1" applyBorder="1"/>
    <xf numFmtId="0" fontId="6" fillId="0" borderId="0" xfId="2" quotePrefix="1" applyFont="1" applyAlignment="1">
      <alignment horizontal="left" vertical="center"/>
    </xf>
    <xf numFmtId="0" fontId="6" fillId="0" borderId="0" xfId="2" applyNumberFormat="1" applyFont="1" applyAlignment="1">
      <alignment vertical="center"/>
    </xf>
    <xf numFmtId="14" fontId="1" fillId="0" borderId="0" xfId="1" applyNumberFormat="1" applyFont="1" applyAlignment="1">
      <alignment wrapText="1"/>
    </xf>
    <xf numFmtId="0" fontId="1" fillId="0" borderId="0" xfId="1" applyFont="1" applyAlignment="1">
      <alignment wrapText="1"/>
    </xf>
    <xf numFmtId="0" fontId="1" fillId="0" borderId="0" xfId="1" quotePrefix="1" applyFont="1" applyAlignment="1">
      <alignment horizontal="right" wrapText="1"/>
    </xf>
    <xf numFmtId="0" fontId="2" fillId="0" borderId="4" xfId="1" applyFont="1" applyBorder="1" applyAlignment="1">
      <alignment wrapText="1"/>
    </xf>
    <xf numFmtId="14" fontId="1" fillId="0" borderId="4" xfId="1" applyNumberFormat="1" applyFont="1" applyBorder="1" applyAlignment="1">
      <alignment wrapText="1"/>
    </xf>
    <xf numFmtId="0" fontId="6" fillId="0" borderId="0" xfId="2" applyFont="1" applyBorder="1"/>
    <xf numFmtId="168" fontId="5" fillId="2" borderId="0" xfId="3" applyFont="1" applyFill="1" applyBorder="1"/>
    <xf numFmtId="0" fontId="5" fillId="2" borderId="0" xfId="2" applyFont="1" applyFill="1" applyBorder="1"/>
    <xf numFmtId="0" fontId="2" fillId="0" borderId="0" xfId="1" applyFont="1" applyAlignment="1">
      <alignment horizontal="left" wrapText="1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 indent="1"/>
    </xf>
    <xf numFmtId="0" fontId="6" fillId="0" borderId="1" xfId="2" applyFont="1" applyBorder="1" applyAlignment="1">
      <alignment horizontal="left"/>
    </xf>
    <xf numFmtId="0" fontId="5" fillId="0" borderId="1" xfId="2" applyFont="1" applyBorder="1" applyAlignment="1">
      <alignment horizontal="center"/>
    </xf>
  </cellXfs>
  <cellStyles count="4">
    <cellStyle name="Euro" xfId="3"/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</xdr:row>
      <xdr:rowOff>104775</xdr:rowOff>
    </xdr:from>
    <xdr:to>
      <xdr:col>2</xdr:col>
      <xdr:colOff>657225</xdr:colOff>
      <xdr:row>6</xdr:row>
      <xdr:rowOff>104775</xdr:rowOff>
    </xdr:to>
    <xdr:sp macro="" textlink="">
      <xdr:nvSpPr>
        <xdr:cNvPr id="2" name="Freeform 1"/>
        <xdr:cNvSpPr>
          <a:spLocks/>
        </xdr:cNvSpPr>
      </xdr:nvSpPr>
      <xdr:spPr bwMode="auto">
        <a:xfrm>
          <a:off x="1971675" y="295275"/>
          <a:ext cx="466725" cy="952500"/>
        </a:xfrm>
        <a:custGeom>
          <a:avLst/>
          <a:gdLst/>
          <a:ahLst/>
          <a:cxnLst>
            <a:cxn ang="0">
              <a:pos x="0" y="86"/>
            </a:cxn>
            <a:cxn ang="0">
              <a:pos x="12" y="86"/>
            </a:cxn>
            <a:cxn ang="0">
              <a:pos x="12" y="0"/>
            </a:cxn>
            <a:cxn ang="0">
              <a:pos x="42" y="0"/>
            </a:cxn>
          </a:cxnLst>
          <a:rect l="0" t="0" r="r" b="b"/>
          <a:pathLst>
            <a:path w="42" h="86">
              <a:moveTo>
                <a:pt x="0" y="86"/>
              </a:moveTo>
              <a:lnTo>
                <a:pt x="12" y="86"/>
              </a:lnTo>
              <a:lnTo>
                <a:pt x="12" y="0"/>
              </a:lnTo>
              <a:lnTo>
                <a:pt x="42" y="0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I22" sqref="I22"/>
    </sheetView>
  </sheetViews>
  <sheetFormatPr baseColWidth="10" defaultRowHeight="15" x14ac:dyDescent="0.25"/>
  <cols>
    <col min="1" max="1" width="17.7109375" style="4" customWidth="1"/>
    <col min="2" max="2" width="19.5703125" style="4" bestFit="1" customWidth="1"/>
    <col min="3" max="3" width="27.85546875" style="4" bestFit="1" customWidth="1"/>
    <col min="4" max="16384" width="11.42578125" style="4"/>
  </cols>
  <sheetData>
    <row r="1" spans="1:6" s="3" customFormat="1" x14ac:dyDescent="0.25">
      <c r="A1" s="1" t="s">
        <v>0</v>
      </c>
      <c r="B1" s="2" t="s">
        <v>1</v>
      </c>
      <c r="C1" s="2" t="s">
        <v>2</v>
      </c>
    </row>
    <row r="2" spans="1:6" x14ac:dyDescent="0.25">
      <c r="A2" s="4" t="s">
        <v>3</v>
      </c>
      <c r="B2" s="5">
        <v>42747</v>
      </c>
      <c r="C2" s="6">
        <f>B2</f>
        <v>42747</v>
      </c>
    </row>
    <row r="3" spans="1:6" x14ac:dyDescent="0.25">
      <c r="A3" s="4" t="s">
        <v>4</v>
      </c>
      <c r="B3" s="7">
        <v>0.66805555555555562</v>
      </c>
      <c r="C3" s="6">
        <f>B3</f>
        <v>0.66805555555555562</v>
      </c>
    </row>
    <row r="4" spans="1:6" x14ac:dyDescent="0.25">
      <c r="A4" s="4" t="s">
        <v>5</v>
      </c>
      <c r="B4" s="8">
        <v>42747.668055555558</v>
      </c>
      <c r="C4" s="6">
        <f>B4</f>
        <v>42747.668055555558</v>
      </c>
    </row>
    <row r="6" spans="1:6" x14ac:dyDescent="0.25">
      <c r="F6" s="5"/>
    </row>
    <row r="7" spans="1:6" x14ac:dyDescent="0.25">
      <c r="F7" s="7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H31" sqref="H31"/>
    </sheetView>
  </sheetViews>
  <sheetFormatPr baseColWidth="10" defaultRowHeight="15" x14ac:dyDescent="0.25"/>
  <cols>
    <col min="1" max="1" width="8.7109375" style="26" bestFit="1" customWidth="1"/>
    <col min="2" max="2" width="18.140625" style="13" customWidth="1"/>
    <col min="3" max="3" width="9.85546875" style="13" customWidth="1"/>
    <col min="4" max="4" width="8" style="13" customWidth="1"/>
    <col min="5" max="16384" width="11.42578125" style="13"/>
  </cols>
  <sheetData>
    <row r="1" spans="1:13" s="24" customFormat="1" x14ac:dyDescent="0.25">
      <c r="A1" s="25" t="s">
        <v>38</v>
      </c>
      <c r="B1" s="24">
        <v>14</v>
      </c>
      <c r="I1" s="43"/>
    </row>
    <row r="2" spans="1:13" s="24" customFormat="1" x14ac:dyDescent="0.25">
      <c r="A2" s="25" t="s">
        <v>39</v>
      </c>
      <c r="B2" s="24">
        <v>22</v>
      </c>
    </row>
    <row r="3" spans="1:13" s="24" customFormat="1" x14ac:dyDescent="0.25">
      <c r="A3" s="25" t="s">
        <v>40</v>
      </c>
      <c r="B3" s="24">
        <v>43</v>
      </c>
    </row>
    <row r="4" spans="1:13" x14ac:dyDescent="0.25">
      <c r="A4" s="26" t="s">
        <v>4</v>
      </c>
      <c r="B4" s="67">
        <f>TIME(B1,B2,B3)</f>
        <v>0.59910879629629632</v>
      </c>
    </row>
    <row r="5" spans="1:13" ht="16.5" x14ac:dyDescent="0.25">
      <c r="B5" s="50" t="s">
        <v>65</v>
      </c>
    </row>
    <row r="6" spans="1:13" x14ac:dyDescent="0.25">
      <c r="B6" s="42" t="s">
        <v>41</v>
      </c>
    </row>
    <row r="13" spans="1:13" x14ac:dyDescent="0.25">
      <c r="M13" s="45"/>
    </row>
    <row r="15" spans="1:13" x14ac:dyDescent="0.25">
      <c r="I15" s="45"/>
    </row>
  </sheetData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I25" sqref="I25"/>
    </sheetView>
  </sheetViews>
  <sheetFormatPr baseColWidth="10" defaultRowHeight="15" x14ac:dyDescent="0.25"/>
  <cols>
    <col min="1" max="1" width="15.140625" style="10" bestFit="1" customWidth="1"/>
    <col min="2" max="2" width="12.85546875" style="10" bestFit="1" customWidth="1"/>
    <col min="3" max="16384" width="11.42578125" style="10"/>
  </cols>
  <sheetData>
    <row r="1" spans="1:3" ht="15" customHeight="1" x14ac:dyDescent="0.25">
      <c r="A1" s="58" t="s">
        <v>70</v>
      </c>
      <c r="B1" s="70">
        <v>42977</v>
      </c>
      <c r="C1" s="58"/>
    </row>
    <row r="2" spans="1:3" ht="15" customHeight="1" thickBot="1" x14ac:dyDescent="0.3">
      <c r="A2" s="73" t="s">
        <v>71</v>
      </c>
      <c r="B2" s="74">
        <v>42994</v>
      </c>
      <c r="C2" s="58"/>
    </row>
    <row r="3" spans="1:3" ht="15" customHeight="1" thickTop="1" x14ac:dyDescent="0.25">
      <c r="A3" s="58" t="s">
        <v>72</v>
      </c>
      <c r="B3" s="71">
        <f>_xlfn.DAYS(B2,B1)</f>
        <v>17</v>
      </c>
      <c r="C3" s="58"/>
    </row>
    <row r="4" spans="1:3" ht="15" customHeight="1" x14ac:dyDescent="0.25">
      <c r="A4" s="58"/>
      <c r="B4" s="50" t="s">
        <v>65</v>
      </c>
      <c r="C4" s="58"/>
    </row>
    <row r="5" spans="1:3" ht="15" customHeight="1" x14ac:dyDescent="0.25">
      <c r="A5" s="58"/>
      <c r="B5" s="72" t="s">
        <v>73</v>
      </c>
      <c r="C5" s="58"/>
    </row>
    <row r="6" spans="1:3" x14ac:dyDescent="0.25">
      <c r="A6" s="58"/>
      <c r="B6" s="58"/>
      <c r="C6" s="58"/>
    </row>
    <row r="9" spans="1:3" x14ac:dyDescent="0.25">
      <c r="A9" s="52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8" sqref="D8"/>
    </sheetView>
  </sheetViews>
  <sheetFormatPr baseColWidth="10" defaultRowHeight="15" customHeight="1" x14ac:dyDescent="0.25"/>
  <cols>
    <col min="1" max="1" width="9.85546875" style="13" customWidth="1"/>
    <col min="2" max="2" width="11.42578125" style="13"/>
    <col min="3" max="3" width="10.7109375" style="13" customWidth="1"/>
    <col min="4" max="4" width="11.85546875" style="13" bestFit="1" customWidth="1"/>
    <col min="5" max="16384" width="11.42578125" style="13"/>
  </cols>
  <sheetData>
    <row r="1" spans="1:4" ht="15" customHeight="1" x14ac:dyDescent="0.25">
      <c r="A1" s="80" t="s">
        <v>42</v>
      </c>
      <c r="B1" s="80"/>
      <c r="C1" s="80"/>
      <c r="D1" s="47">
        <v>10000</v>
      </c>
    </row>
    <row r="2" spans="1:4" ht="15" customHeight="1" x14ac:dyDescent="0.25">
      <c r="A2" s="80" t="s">
        <v>43</v>
      </c>
      <c r="B2" s="80"/>
      <c r="C2" s="80"/>
      <c r="D2" s="48">
        <v>1.4999999999999999E-2</v>
      </c>
    </row>
    <row r="3" spans="1:4" ht="15" customHeight="1" x14ac:dyDescent="0.25">
      <c r="A3" s="80" t="s">
        <v>8</v>
      </c>
      <c r="B3" s="80"/>
      <c r="C3" s="80"/>
      <c r="D3" s="46">
        <v>42878</v>
      </c>
    </row>
    <row r="4" spans="1:4" ht="15" customHeight="1" x14ac:dyDescent="0.25">
      <c r="A4" s="80" t="s">
        <v>10</v>
      </c>
      <c r="B4" s="80"/>
      <c r="C4" s="80"/>
      <c r="D4" s="46">
        <v>43089</v>
      </c>
    </row>
    <row r="5" spans="1:4" ht="15" customHeight="1" x14ac:dyDescent="0.25">
      <c r="A5" s="26"/>
    </row>
    <row r="6" spans="1:4" ht="15" customHeight="1" x14ac:dyDescent="0.25">
      <c r="A6" s="80" t="s">
        <v>44</v>
      </c>
      <c r="B6" s="80"/>
      <c r="C6" s="80"/>
      <c r="D6" s="76">
        <f>D1*D2/360</f>
        <v>0.41666666666666669</v>
      </c>
    </row>
    <row r="7" spans="1:4" ht="15" customHeight="1" x14ac:dyDescent="0.25">
      <c r="A7" s="26"/>
      <c r="D7" s="75"/>
    </row>
    <row r="8" spans="1:4" ht="15" customHeight="1" x14ac:dyDescent="0.25">
      <c r="A8" s="80" t="s">
        <v>45</v>
      </c>
      <c r="B8" s="80"/>
      <c r="C8" s="80"/>
      <c r="D8" s="77">
        <f>DAYS360(D3,D4,TRUE)</f>
        <v>207</v>
      </c>
    </row>
    <row r="9" spans="1:4" ht="15" customHeight="1" x14ac:dyDescent="0.25">
      <c r="A9" s="26"/>
      <c r="D9" s="75"/>
    </row>
    <row r="10" spans="1:4" ht="15" customHeight="1" x14ac:dyDescent="0.25">
      <c r="A10" s="80" t="s">
        <v>46</v>
      </c>
      <c r="B10" s="80"/>
      <c r="C10" s="80"/>
      <c r="D10" s="76">
        <f>D6*D8</f>
        <v>86.25</v>
      </c>
    </row>
  </sheetData>
  <mergeCells count="7">
    <mergeCell ref="A10:C10"/>
    <mergeCell ref="A1:C1"/>
    <mergeCell ref="A2:C2"/>
    <mergeCell ref="A3:C3"/>
    <mergeCell ref="A4:C4"/>
    <mergeCell ref="A6:C6"/>
    <mergeCell ref="A8:C8"/>
  </mergeCells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2" sqref="D2"/>
    </sheetView>
  </sheetViews>
  <sheetFormatPr baseColWidth="10" defaultRowHeight="15" x14ac:dyDescent="0.25"/>
  <cols>
    <col min="1" max="1" width="13.5703125" style="13" bestFit="1" customWidth="1"/>
    <col min="2" max="4" width="11.42578125" style="13"/>
    <col min="5" max="5" width="3.5703125" style="13" customWidth="1"/>
    <col min="6" max="6" width="11.7109375" style="22" customWidth="1"/>
    <col min="7" max="7" width="11.42578125" style="13"/>
    <col min="8" max="8" width="10.140625" style="13" customWidth="1"/>
    <col min="9" max="16384" width="11.42578125" style="13"/>
  </cols>
  <sheetData>
    <row r="1" spans="1:8" x14ac:dyDescent="0.25">
      <c r="A1" s="57" t="s">
        <v>47</v>
      </c>
      <c r="B1" s="57" t="s">
        <v>8</v>
      </c>
      <c r="C1" s="57" t="s">
        <v>10</v>
      </c>
      <c r="D1" s="57" t="s">
        <v>48</v>
      </c>
      <c r="F1" s="82" t="s">
        <v>77</v>
      </c>
      <c r="G1" s="82"/>
      <c r="H1" s="82"/>
    </row>
    <row r="2" spans="1:8" x14ac:dyDescent="0.25">
      <c r="A2" s="13" t="s">
        <v>49</v>
      </c>
      <c r="B2" s="46">
        <v>42738</v>
      </c>
      <c r="C2" s="46">
        <v>42762</v>
      </c>
      <c r="D2" s="26">
        <f>NETWORKDAYS(B2,C2,$F$2:$F$10)</f>
        <v>19</v>
      </c>
      <c r="F2" s="20">
        <v>42736</v>
      </c>
      <c r="G2" s="81" t="s">
        <v>50</v>
      </c>
      <c r="H2" s="81"/>
    </row>
    <row r="3" spans="1:8" x14ac:dyDescent="0.25">
      <c r="A3" s="13" t="s">
        <v>51</v>
      </c>
      <c r="B3" s="46">
        <v>42788</v>
      </c>
      <c r="C3" s="46">
        <v>42801</v>
      </c>
      <c r="D3" s="26">
        <f t="shared" ref="D3:D5" si="0">NETWORKDAYS(B3,C3,$F$2:$F$10)</f>
        <v>10</v>
      </c>
      <c r="F3" s="20">
        <v>42839</v>
      </c>
      <c r="G3" s="81" t="s">
        <v>52</v>
      </c>
      <c r="H3" s="81"/>
    </row>
    <row r="4" spans="1:8" x14ac:dyDescent="0.25">
      <c r="A4" s="13" t="s">
        <v>53</v>
      </c>
      <c r="B4" s="46">
        <v>42832</v>
      </c>
      <c r="C4" s="46">
        <v>42908</v>
      </c>
      <c r="D4" s="26">
        <f t="shared" si="0"/>
        <v>50</v>
      </c>
      <c r="F4" s="20">
        <v>42842</v>
      </c>
      <c r="G4" s="81" t="s">
        <v>54</v>
      </c>
      <c r="H4" s="81"/>
    </row>
    <row r="5" spans="1:8" x14ac:dyDescent="0.25">
      <c r="A5" s="13" t="s">
        <v>55</v>
      </c>
      <c r="B5" s="46">
        <v>43018</v>
      </c>
      <c r="C5" s="46">
        <v>43081</v>
      </c>
      <c r="D5" s="26">
        <f t="shared" si="0"/>
        <v>46</v>
      </c>
      <c r="F5" s="20">
        <v>42856</v>
      </c>
      <c r="G5" s="81" t="s">
        <v>56</v>
      </c>
      <c r="H5" s="81"/>
    </row>
    <row r="6" spans="1:8" x14ac:dyDescent="0.25">
      <c r="F6" s="20">
        <v>42880</v>
      </c>
      <c r="G6" s="81" t="s">
        <v>57</v>
      </c>
      <c r="H6" s="81"/>
    </row>
    <row r="7" spans="1:8" x14ac:dyDescent="0.25">
      <c r="F7" s="20">
        <v>42891</v>
      </c>
      <c r="G7" s="81" t="s">
        <v>58</v>
      </c>
      <c r="H7" s="81"/>
    </row>
    <row r="8" spans="1:8" x14ac:dyDescent="0.25">
      <c r="F8" s="20">
        <v>43011</v>
      </c>
      <c r="G8" s="81" t="s">
        <v>59</v>
      </c>
      <c r="H8" s="81"/>
    </row>
    <row r="9" spans="1:8" x14ac:dyDescent="0.25">
      <c r="F9" s="20">
        <v>43094</v>
      </c>
      <c r="G9" s="81" t="s">
        <v>60</v>
      </c>
      <c r="H9" s="81"/>
    </row>
    <row r="10" spans="1:8" x14ac:dyDescent="0.25">
      <c r="F10" s="20">
        <v>43095</v>
      </c>
      <c r="G10" s="81" t="s">
        <v>61</v>
      </c>
      <c r="H10" s="81"/>
    </row>
  </sheetData>
  <mergeCells count="10">
    <mergeCell ref="G7:H7"/>
    <mergeCell ref="G8:H8"/>
    <mergeCell ref="G9:H9"/>
    <mergeCell ref="G10:H10"/>
    <mergeCell ref="F1:H1"/>
    <mergeCell ref="G2:H2"/>
    <mergeCell ref="G3:H3"/>
    <mergeCell ref="G4:H4"/>
    <mergeCell ref="G5:H5"/>
    <mergeCell ref="G6:H6"/>
  </mergeCells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J22" sqref="J22"/>
    </sheetView>
  </sheetViews>
  <sheetFormatPr baseColWidth="10" defaultRowHeight="15" customHeight="1" x14ac:dyDescent="0.25"/>
  <cols>
    <col min="1" max="1" width="15.42578125" style="13" bestFit="1" customWidth="1"/>
    <col min="2" max="2" width="11.28515625" style="22" bestFit="1" customWidth="1"/>
    <col min="3" max="3" width="20.140625" style="13" bestFit="1" customWidth="1"/>
    <col min="4" max="4" width="3.7109375" style="13" customWidth="1"/>
    <col min="5" max="6" width="11.42578125" style="13"/>
    <col min="7" max="7" width="10.42578125" style="13" customWidth="1"/>
    <col min="8" max="16384" width="11.42578125" style="13"/>
  </cols>
  <sheetData>
    <row r="1" spans="1:7" ht="15" customHeight="1" x14ac:dyDescent="0.25">
      <c r="A1" s="56" t="s">
        <v>62</v>
      </c>
      <c r="B1" s="57" t="s">
        <v>48</v>
      </c>
      <c r="C1" s="56" t="s">
        <v>63</v>
      </c>
      <c r="E1" s="82" t="s">
        <v>77</v>
      </c>
      <c r="F1" s="82"/>
      <c r="G1" s="82"/>
    </row>
    <row r="2" spans="1:7" ht="15" customHeight="1" x14ac:dyDescent="0.25">
      <c r="A2" s="46">
        <v>42738</v>
      </c>
      <c r="B2" s="22">
        <v>-22</v>
      </c>
      <c r="C2" s="49">
        <f>WORKDAY(A2,B2,$E$2:$E$10)</f>
        <v>42706</v>
      </c>
      <c r="E2" s="20">
        <v>42736</v>
      </c>
      <c r="F2" s="81" t="s">
        <v>50</v>
      </c>
      <c r="G2" s="81"/>
    </row>
    <row r="3" spans="1:7" ht="15" customHeight="1" x14ac:dyDescent="0.25">
      <c r="A3" s="46">
        <v>42790</v>
      </c>
      <c r="B3" s="22">
        <v>124</v>
      </c>
      <c r="C3" s="49">
        <f t="shared" ref="C3:C5" si="0">WORKDAY(A3,B3,$E$2:$E$10)</f>
        <v>42971</v>
      </c>
      <c r="E3" s="20">
        <v>42839</v>
      </c>
      <c r="F3" s="81" t="s">
        <v>52</v>
      </c>
      <c r="G3" s="81"/>
    </row>
    <row r="4" spans="1:7" ht="15" customHeight="1" x14ac:dyDescent="0.25">
      <c r="A4" s="46">
        <v>42832</v>
      </c>
      <c r="B4" s="22">
        <v>63</v>
      </c>
      <c r="C4" s="49">
        <f t="shared" si="0"/>
        <v>42928</v>
      </c>
      <c r="E4" s="20">
        <v>42842</v>
      </c>
      <c r="F4" s="81" t="s">
        <v>54</v>
      </c>
      <c r="G4" s="81"/>
    </row>
    <row r="5" spans="1:7" ht="15" customHeight="1" x14ac:dyDescent="0.25">
      <c r="A5" s="46">
        <v>43018</v>
      </c>
      <c r="B5" s="22">
        <v>89</v>
      </c>
      <c r="C5" s="49">
        <f t="shared" si="0"/>
        <v>43145</v>
      </c>
      <c r="E5" s="20">
        <v>42856</v>
      </c>
      <c r="F5" s="81" t="s">
        <v>56</v>
      </c>
      <c r="G5" s="81"/>
    </row>
    <row r="6" spans="1:7" ht="15" customHeight="1" x14ac:dyDescent="0.25">
      <c r="E6" s="20">
        <v>42880</v>
      </c>
      <c r="F6" s="81" t="s">
        <v>57</v>
      </c>
      <c r="G6" s="81"/>
    </row>
    <row r="7" spans="1:7" ht="15" customHeight="1" x14ac:dyDescent="0.25">
      <c r="A7" s="44" t="s">
        <v>64</v>
      </c>
      <c r="E7" s="20">
        <v>42891</v>
      </c>
      <c r="F7" s="81" t="s">
        <v>58</v>
      </c>
      <c r="G7" s="81"/>
    </row>
    <row r="8" spans="1:7" ht="15" customHeight="1" x14ac:dyDescent="0.25">
      <c r="E8" s="20">
        <v>43011</v>
      </c>
      <c r="F8" s="81" t="s">
        <v>59</v>
      </c>
      <c r="G8" s="81"/>
    </row>
    <row r="9" spans="1:7" ht="15" customHeight="1" x14ac:dyDescent="0.25">
      <c r="E9" s="20">
        <v>43094</v>
      </c>
      <c r="F9" s="81" t="s">
        <v>60</v>
      </c>
      <c r="G9" s="81"/>
    </row>
    <row r="10" spans="1:7" ht="15" customHeight="1" x14ac:dyDescent="0.25">
      <c r="E10" s="20">
        <v>43095</v>
      </c>
      <c r="F10" s="81" t="s">
        <v>61</v>
      </c>
      <c r="G10" s="81"/>
    </row>
  </sheetData>
  <mergeCells count="10">
    <mergeCell ref="F7:G7"/>
    <mergeCell ref="F8:G8"/>
    <mergeCell ref="F9:G9"/>
    <mergeCell ref="F10:G10"/>
    <mergeCell ref="E1:G1"/>
    <mergeCell ref="F2:G2"/>
    <mergeCell ref="F3:G3"/>
    <mergeCell ref="F4:G4"/>
    <mergeCell ref="F5:G5"/>
    <mergeCell ref="F6:G6"/>
  </mergeCells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I22" sqref="I22"/>
    </sheetView>
  </sheetViews>
  <sheetFormatPr baseColWidth="10" defaultRowHeight="15" x14ac:dyDescent="0.25"/>
  <cols>
    <col min="1" max="1" width="11.42578125" style="10"/>
    <col min="2" max="2" width="20.5703125" style="10" customWidth="1"/>
    <col min="3" max="16384" width="11.42578125" style="10"/>
  </cols>
  <sheetData>
    <row r="1" spans="1:5" x14ac:dyDescent="0.25">
      <c r="A1" s="9" t="s">
        <v>6</v>
      </c>
      <c r="B1" s="9" t="s">
        <v>7</v>
      </c>
    </row>
    <row r="2" spans="1:5" x14ac:dyDescent="0.25">
      <c r="A2" s="11">
        <v>43042</v>
      </c>
      <c r="B2" s="11">
        <f>A2+10</f>
        <v>43052</v>
      </c>
      <c r="E2" s="11"/>
    </row>
    <row r="3" spans="1:5" ht="16.5" x14ac:dyDescent="0.25">
      <c r="B3" s="51" t="s">
        <v>65</v>
      </c>
    </row>
    <row r="4" spans="1:5" x14ac:dyDescent="0.25">
      <c r="B4" s="53" t="s">
        <v>76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J28" sqref="J28"/>
    </sheetView>
  </sheetViews>
  <sheetFormatPr baseColWidth="10" defaultRowHeight="15" x14ac:dyDescent="0.25"/>
  <cols>
    <col min="1" max="1" width="11.42578125" style="10"/>
    <col min="2" max="2" width="20.5703125" style="10" customWidth="1"/>
    <col min="3" max="16384" width="11.42578125" style="10"/>
  </cols>
  <sheetData>
    <row r="1" spans="1:2" x14ac:dyDescent="0.25">
      <c r="A1" s="9" t="s">
        <v>8</v>
      </c>
      <c r="B1" s="12">
        <v>0.64930555555555558</v>
      </c>
    </row>
    <row r="2" spans="1:2" x14ac:dyDescent="0.25">
      <c r="A2" s="9" t="s">
        <v>9</v>
      </c>
      <c r="B2" s="12">
        <v>0.10416666666666667</v>
      </c>
    </row>
    <row r="3" spans="1:2" x14ac:dyDescent="0.25">
      <c r="A3" s="9" t="s">
        <v>10</v>
      </c>
      <c r="B3" s="12">
        <f>B1+B2</f>
        <v>0.75347222222222221</v>
      </c>
    </row>
    <row r="4" spans="1:2" ht="16.5" x14ac:dyDescent="0.25">
      <c r="B4" s="50" t="s">
        <v>65</v>
      </c>
    </row>
    <row r="5" spans="1:2" x14ac:dyDescent="0.25">
      <c r="B5" s="53" t="s">
        <v>66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I21" sqref="I21"/>
    </sheetView>
  </sheetViews>
  <sheetFormatPr baseColWidth="10" defaultRowHeight="15" x14ac:dyDescent="0.25"/>
  <cols>
    <col min="1" max="1" width="11.42578125" style="10"/>
    <col min="2" max="2" width="20.42578125" style="10" customWidth="1"/>
    <col min="3" max="16384" width="11.42578125" style="10"/>
  </cols>
  <sheetData>
    <row r="1" spans="1:3" ht="15" customHeight="1" x14ac:dyDescent="0.25">
      <c r="A1" s="78" t="s">
        <v>75</v>
      </c>
      <c r="B1" s="78"/>
      <c r="C1" s="58"/>
    </row>
    <row r="2" spans="1:3" x14ac:dyDescent="0.25">
      <c r="A2" s="78"/>
      <c r="B2" s="78"/>
      <c r="C2" s="58"/>
    </row>
    <row r="3" spans="1:3" x14ac:dyDescent="0.25">
      <c r="A3" s="10">
        <f>"15.10.2017"-"19.05.2017"</f>
        <v>149</v>
      </c>
    </row>
    <row r="4" spans="1:3" ht="16.5" x14ac:dyDescent="0.25">
      <c r="A4" s="50" t="s">
        <v>65</v>
      </c>
    </row>
    <row r="5" spans="1:3" x14ac:dyDescent="0.25">
      <c r="A5" s="52" t="s">
        <v>74</v>
      </c>
    </row>
  </sheetData>
  <mergeCells count="1">
    <mergeCell ref="A1:B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G2" sqref="G2"/>
    </sheetView>
  </sheetViews>
  <sheetFormatPr baseColWidth="10" defaultRowHeight="15" x14ac:dyDescent="0.25"/>
  <cols>
    <col min="1" max="1" width="9.5703125" style="13" bestFit="1" customWidth="1"/>
    <col min="2" max="2" width="10.140625" style="13" bestFit="1" customWidth="1"/>
    <col min="3" max="3" width="9.140625" style="13" bestFit="1" customWidth="1"/>
    <col min="4" max="4" width="10.7109375" style="13" customWidth="1"/>
    <col min="5" max="5" width="10.42578125" style="13" bestFit="1" customWidth="1"/>
    <col min="6" max="6" width="9.28515625" style="13" bestFit="1" customWidth="1"/>
    <col min="7" max="7" width="7.7109375" style="22" bestFit="1" customWidth="1"/>
    <col min="8" max="16384" width="11.42578125" style="13"/>
  </cols>
  <sheetData>
    <row r="1" spans="1:10" ht="30" x14ac:dyDescent="0.25">
      <c r="A1" s="54" t="s">
        <v>11</v>
      </c>
      <c r="B1" s="54" t="s">
        <v>3</v>
      </c>
      <c r="C1" s="54" t="s">
        <v>12</v>
      </c>
      <c r="D1" s="54" t="s">
        <v>13</v>
      </c>
      <c r="E1" s="54" t="s">
        <v>14</v>
      </c>
      <c r="F1" s="54" t="s">
        <v>15</v>
      </c>
      <c r="G1" s="55" t="s">
        <v>16</v>
      </c>
    </row>
    <row r="2" spans="1:10" x14ac:dyDescent="0.25">
      <c r="A2" s="14" t="s">
        <v>17</v>
      </c>
      <c r="B2" s="15">
        <v>42838</v>
      </c>
      <c r="C2" s="16">
        <v>22.6</v>
      </c>
      <c r="D2" s="17">
        <v>329</v>
      </c>
      <c r="E2" s="16">
        <f t="shared" ref="E2:E36" si="0">(C2/D2)*100</f>
        <v>6.8693009118541042</v>
      </c>
      <c r="F2" s="18">
        <v>28</v>
      </c>
      <c r="G2" s="19">
        <f>ROUNDUP(MONTH(B2)/3,0)</f>
        <v>2</v>
      </c>
      <c r="H2" s="46"/>
    </row>
    <row r="3" spans="1:10" x14ac:dyDescent="0.25">
      <c r="A3" s="14" t="s">
        <v>17</v>
      </c>
      <c r="B3" s="15">
        <v>42844</v>
      </c>
      <c r="C3" s="16">
        <v>37.64</v>
      </c>
      <c r="D3" s="17">
        <v>465</v>
      </c>
      <c r="E3" s="16">
        <f t="shared" si="0"/>
        <v>8.0946236559139777</v>
      </c>
      <c r="F3" s="18">
        <v>44</v>
      </c>
      <c r="G3" s="19">
        <f t="shared" ref="G3:G36" si="1">ROUNDUP(MONTH(B3)/3,0)</f>
        <v>2</v>
      </c>
      <c r="H3" s="46"/>
    </row>
    <row r="4" spans="1:10" x14ac:dyDescent="0.25">
      <c r="A4" s="14" t="s">
        <v>17</v>
      </c>
      <c r="B4" s="20">
        <v>42855</v>
      </c>
      <c r="C4" s="16">
        <v>32.96</v>
      </c>
      <c r="D4" s="17">
        <v>385</v>
      </c>
      <c r="E4" s="16">
        <f t="shared" si="0"/>
        <v>8.5610389610389603</v>
      </c>
      <c r="F4" s="18">
        <v>40.51</v>
      </c>
      <c r="G4" s="19">
        <f t="shared" si="1"/>
        <v>2</v>
      </c>
    </row>
    <row r="5" spans="1:10" x14ac:dyDescent="0.25">
      <c r="A5" s="14" t="s">
        <v>17</v>
      </c>
      <c r="B5" s="15">
        <v>42882</v>
      </c>
      <c r="C5" s="16">
        <v>24.33</v>
      </c>
      <c r="D5" s="17">
        <v>334</v>
      </c>
      <c r="E5" s="16">
        <f t="shared" si="0"/>
        <v>7.2844311377245505</v>
      </c>
      <c r="F5" s="18">
        <v>26.5</v>
      </c>
      <c r="G5" s="19">
        <f t="shared" si="1"/>
        <v>2</v>
      </c>
    </row>
    <row r="6" spans="1:10" x14ac:dyDescent="0.25">
      <c r="A6" s="14" t="s">
        <v>17</v>
      </c>
      <c r="B6" s="15">
        <v>42918</v>
      </c>
      <c r="C6" s="16">
        <v>29.68</v>
      </c>
      <c r="D6" s="17">
        <v>353</v>
      </c>
      <c r="E6" s="16">
        <f t="shared" si="0"/>
        <v>8.4079320113314449</v>
      </c>
      <c r="F6" s="18">
        <v>34.4</v>
      </c>
      <c r="G6" s="19">
        <f t="shared" si="1"/>
        <v>3</v>
      </c>
    </row>
    <row r="7" spans="1:10" x14ac:dyDescent="0.25">
      <c r="A7" s="14" t="s">
        <v>17</v>
      </c>
      <c r="B7" s="15">
        <v>43000</v>
      </c>
      <c r="C7" s="16">
        <v>25.9</v>
      </c>
      <c r="D7" s="17">
        <v>347</v>
      </c>
      <c r="E7" s="16">
        <f t="shared" si="0"/>
        <v>7.4639769452449558</v>
      </c>
      <c r="F7" s="18">
        <v>29.5</v>
      </c>
      <c r="G7" s="19">
        <f t="shared" si="1"/>
        <v>3</v>
      </c>
    </row>
    <row r="8" spans="1:10" x14ac:dyDescent="0.25">
      <c r="A8" s="14" t="s">
        <v>17</v>
      </c>
      <c r="B8" s="15">
        <v>43056</v>
      </c>
      <c r="C8" s="16">
        <v>28.15</v>
      </c>
      <c r="D8" s="17">
        <v>335</v>
      </c>
      <c r="E8" s="16">
        <f t="shared" si="0"/>
        <v>8.4029850746268639</v>
      </c>
      <c r="F8" s="18">
        <v>31.5</v>
      </c>
      <c r="G8" s="19">
        <f t="shared" si="1"/>
        <v>4</v>
      </c>
    </row>
    <row r="9" spans="1:10" x14ac:dyDescent="0.25">
      <c r="A9" s="14" t="s">
        <v>17</v>
      </c>
      <c r="B9" s="15">
        <v>43064</v>
      </c>
      <c r="C9" s="16">
        <v>31.99</v>
      </c>
      <c r="D9" s="17">
        <v>345</v>
      </c>
      <c r="E9" s="16">
        <f t="shared" si="0"/>
        <v>9.2724637681159425</v>
      </c>
      <c r="F9" s="18">
        <v>39</v>
      </c>
      <c r="G9" s="19">
        <f t="shared" si="1"/>
        <v>4</v>
      </c>
      <c r="J9" s="21"/>
    </row>
    <row r="10" spans="1:10" x14ac:dyDescent="0.25">
      <c r="A10" s="14" t="s">
        <v>17</v>
      </c>
      <c r="B10" s="15">
        <v>43098</v>
      </c>
      <c r="C10" s="16">
        <v>34.36</v>
      </c>
      <c r="D10" s="17">
        <v>447</v>
      </c>
      <c r="E10" s="16">
        <f t="shared" si="0"/>
        <v>7.6868008948545858</v>
      </c>
      <c r="F10" s="18">
        <v>46.01</v>
      </c>
      <c r="G10" s="19">
        <f t="shared" si="1"/>
        <v>4</v>
      </c>
      <c r="J10" s="21"/>
    </row>
    <row r="11" spans="1:10" x14ac:dyDescent="0.25">
      <c r="A11" s="14" t="s">
        <v>18</v>
      </c>
      <c r="B11" s="15">
        <v>42798</v>
      </c>
      <c r="C11" s="16">
        <v>30.11</v>
      </c>
      <c r="D11" s="17">
        <v>407</v>
      </c>
      <c r="E11" s="16">
        <f t="shared" si="0"/>
        <v>7.3980343980343974</v>
      </c>
      <c r="F11" s="18">
        <v>37.01</v>
      </c>
      <c r="G11" s="19">
        <f t="shared" si="1"/>
        <v>1</v>
      </c>
    </row>
    <row r="12" spans="1:10" x14ac:dyDescent="0.25">
      <c r="A12" s="14" t="s">
        <v>18</v>
      </c>
      <c r="B12" s="15">
        <v>42815</v>
      </c>
      <c r="C12" s="16">
        <v>23.46</v>
      </c>
      <c r="D12" s="17">
        <v>346</v>
      </c>
      <c r="E12" s="16">
        <f t="shared" si="0"/>
        <v>6.7803468208092497</v>
      </c>
      <c r="F12" s="18">
        <v>30.1</v>
      </c>
      <c r="G12" s="19">
        <f t="shared" si="1"/>
        <v>1</v>
      </c>
    </row>
    <row r="13" spans="1:10" x14ac:dyDescent="0.25">
      <c r="A13" s="14" t="s">
        <v>18</v>
      </c>
      <c r="B13" s="15">
        <v>42820</v>
      </c>
      <c r="C13" s="16">
        <v>31.44</v>
      </c>
      <c r="D13" s="17">
        <v>406</v>
      </c>
      <c r="E13" s="16">
        <f t="shared" si="0"/>
        <v>7.7438423645320205</v>
      </c>
      <c r="F13" s="18">
        <v>38.01</v>
      </c>
      <c r="G13" s="19">
        <f t="shared" si="1"/>
        <v>1</v>
      </c>
    </row>
    <row r="14" spans="1:10" x14ac:dyDescent="0.25">
      <c r="A14" s="14" t="s">
        <v>18</v>
      </c>
      <c r="B14" s="15">
        <v>42827</v>
      </c>
      <c r="C14" s="16">
        <v>26.75</v>
      </c>
      <c r="D14" s="17">
        <v>306</v>
      </c>
      <c r="E14" s="16">
        <f t="shared" si="0"/>
        <v>8.7418300653594763</v>
      </c>
      <c r="F14" s="18">
        <v>31</v>
      </c>
      <c r="G14" s="19">
        <f t="shared" si="1"/>
        <v>2</v>
      </c>
    </row>
    <row r="15" spans="1:10" x14ac:dyDescent="0.25">
      <c r="A15" s="14" t="s">
        <v>18</v>
      </c>
      <c r="B15" s="15">
        <v>42827</v>
      </c>
      <c r="C15" s="16">
        <v>29.16</v>
      </c>
      <c r="D15" s="17">
        <v>350</v>
      </c>
      <c r="E15" s="16">
        <f t="shared" si="0"/>
        <v>8.331428571428571</v>
      </c>
      <c r="F15" s="18">
        <v>37</v>
      </c>
      <c r="G15" s="19">
        <f t="shared" si="1"/>
        <v>2</v>
      </c>
    </row>
    <row r="16" spans="1:10" x14ac:dyDescent="0.25">
      <c r="A16" s="14" t="s">
        <v>18</v>
      </c>
      <c r="B16" s="15">
        <v>42872</v>
      </c>
      <c r="C16" s="16">
        <v>29.22</v>
      </c>
      <c r="D16" s="17">
        <v>325</v>
      </c>
      <c r="E16" s="16">
        <f t="shared" si="0"/>
        <v>8.9907692307692297</v>
      </c>
      <c r="F16" s="18">
        <v>32.700000000000003</v>
      </c>
      <c r="G16" s="19">
        <f t="shared" si="1"/>
        <v>2</v>
      </c>
    </row>
    <row r="17" spans="1:7" x14ac:dyDescent="0.25">
      <c r="A17" s="14" t="s">
        <v>18</v>
      </c>
      <c r="B17" s="15">
        <v>42877</v>
      </c>
      <c r="C17" s="16">
        <v>31.07</v>
      </c>
      <c r="D17" s="17">
        <v>401</v>
      </c>
      <c r="E17" s="16">
        <f t="shared" si="0"/>
        <v>7.7481296758104738</v>
      </c>
      <c r="F17" s="18">
        <v>38.5</v>
      </c>
      <c r="G17" s="19">
        <f t="shared" si="1"/>
        <v>2</v>
      </c>
    </row>
    <row r="18" spans="1:7" x14ac:dyDescent="0.25">
      <c r="A18" s="14" t="s">
        <v>18</v>
      </c>
      <c r="B18" s="15">
        <v>42893</v>
      </c>
      <c r="C18" s="16">
        <v>28.38</v>
      </c>
      <c r="D18" s="17">
        <v>349</v>
      </c>
      <c r="E18" s="16">
        <f t="shared" si="0"/>
        <v>8.1318051575931243</v>
      </c>
      <c r="F18" s="18">
        <v>38</v>
      </c>
      <c r="G18" s="19">
        <f t="shared" si="1"/>
        <v>2</v>
      </c>
    </row>
    <row r="19" spans="1:7" x14ac:dyDescent="0.25">
      <c r="A19" s="14" t="s">
        <v>18</v>
      </c>
      <c r="B19" s="15">
        <v>42897</v>
      </c>
      <c r="C19" s="16">
        <v>31</v>
      </c>
      <c r="D19" s="17">
        <v>373</v>
      </c>
      <c r="E19" s="16">
        <f t="shared" si="0"/>
        <v>8.310991957104557</v>
      </c>
      <c r="F19" s="18">
        <v>35</v>
      </c>
      <c r="G19" s="19">
        <f t="shared" si="1"/>
        <v>2</v>
      </c>
    </row>
    <row r="20" spans="1:7" x14ac:dyDescent="0.25">
      <c r="A20" s="14" t="s">
        <v>18</v>
      </c>
      <c r="B20" s="15">
        <v>42906</v>
      </c>
      <c r="C20" s="16">
        <v>30.86</v>
      </c>
      <c r="D20" s="17">
        <v>388</v>
      </c>
      <c r="E20" s="16">
        <f t="shared" si="0"/>
        <v>7.9536082474226806</v>
      </c>
      <c r="F20" s="18">
        <v>37</v>
      </c>
      <c r="G20" s="19">
        <f t="shared" si="1"/>
        <v>2</v>
      </c>
    </row>
    <row r="21" spans="1:7" x14ac:dyDescent="0.25">
      <c r="A21" s="14" t="s">
        <v>18</v>
      </c>
      <c r="B21" s="15">
        <v>42906</v>
      </c>
      <c r="C21" s="16">
        <v>26.04</v>
      </c>
      <c r="D21" s="17">
        <v>324</v>
      </c>
      <c r="E21" s="16">
        <f t="shared" si="0"/>
        <v>8.0370370370370363</v>
      </c>
      <c r="F21" s="18">
        <v>32</v>
      </c>
      <c r="G21" s="19">
        <f t="shared" si="1"/>
        <v>2</v>
      </c>
    </row>
    <row r="22" spans="1:7" x14ac:dyDescent="0.25">
      <c r="A22" s="14" t="s">
        <v>18</v>
      </c>
      <c r="B22" s="15">
        <v>42939</v>
      </c>
      <c r="C22" s="16">
        <v>31.99</v>
      </c>
      <c r="D22" s="17">
        <v>403</v>
      </c>
      <c r="E22" s="16">
        <f t="shared" si="0"/>
        <v>7.937965260545905</v>
      </c>
      <c r="F22" s="18">
        <v>37.4</v>
      </c>
      <c r="G22" s="19">
        <f t="shared" si="1"/>
        <v>3</v>
      </c>
    </row>
    <row r="23" spans="1:7" x14ac:dyDescent="0.25">
      <c r="A23" s="14" t="s">
        <v>19</v>
      </c>
      <c r="B23" s="15">
        <v>42748</v>
      </c>
      <c r="C23" s="16">
        <v>24.43</v>
      </c>
      <c r="D23" s="17">
        <v>254</v>
      </c>
      <c r="E23" s="16">
        <f t="shared" si="0"/>
        <v>9.6181102362204722</v>
      </c>
      <c r="F23" s="18">
        <v>26.6</v>
      </c>
      <c r="G23" s="19">
        <f t="shared" si="1"/>
        <v>1</v>
      </c>
    </row>
    <row r="24" spans="1:7" x14ac:dyDescent="0.25">
      <c r="A24" s="14" t="s">
        <v>19</v>
      </c>
      <c r="B24" s="15">
        <v>42761</v>
      </c>
      <c r="C24" s="16">
        <v>31.89</v>
      </c>
      <c r="D24" s="17">
        <v>402</v>
      </c>
      <c r="E24" s="16">
        <f t="shared" si="0"/>
        <v>7.932835820895523</v>
      </c>
      <c r="F24" s="18">
        <v>36</v>
      </c>
      <c r="G24" s="19">
        <f t="shared" si="1"/>
        <v>1</v>
      </c>
    </row>
    <row r="25" spans="1:7" x14ac:dyDescent="0.25">
      <c r="A25" s="14" t="s">
        <v>19</v>
      </c>
      <c r="B25" s="15">
        <v>42797</v>
      </c>
      <c r="C25" s="16">
        <v>34.43</v>
      </c>
      <c r="D25" s="17">
        <v>460</v>
      </c>
      <c r="E25" s="16">
        <f t="shared" si="0"/>
        <v>7.4847826086956522</v>
      </c>
      <c r="F25" s="18">
        <v>43</v>
      </c>
      <c r="G25" s="19">
        <f t="shared" si="1"/>
        <v>1</v>
      </c>
    </row>
    <row r="26" spans="1:7" x14ac:dyDescent="0.25">
      <c r="A26" s="14" t="s">
        <v>19</v>
      </c>
      <c r="B26" s="15">
        <v>42808</v>
      </c>
      <c r="C26" s="16">
        <v>31</v>
      </c>
      <c r="D26" s="17">
        <v>303</v>
      </c>
      <c r="E26" s="16">
        <f t="shared" si="0"/>
        <v>10.231023102310232</v>
      </c>
      <c r="F26" s="18">
        <v>35</v>
      </c>
      <c r="G26" s="19">
        <f t="shared" si="1"/>
        <v>1</v>
      </c>
    </row>
    <row r="27" spans="1:7" x14ac:dyDescent="0.25">
      <c r="A27" s="14" t="s">
        <v>19</v>
      </c>
      <c r="B27" s="15">
        <v>42812</v>
      </c>
      <c r="C27" s="16">
        <v>27.04</v>
      </c>
      <c r="D27" s="17">
        <v>337</v>
      </c>
      <c r="E27" s="16">
        <f t="shared" si="0"/>
        <v>8.0237388724035608</v>
      </c>
      <c r="F27" s="18">
        <v>33.5</v>
      </c>
      <c r="G27" s="19">
        <f t="shared" si="1"/>
        <v>1</v>
      </c>
    </row>
    <row r="28" spans="1:7" x14ac:dyDescent="0.25">
      <c r="A28" s="14" t="s">
        <v>19</v>
      </c>
      <c r="B28" s="15">
        <v>42843</v>
      </c>
      <c r="C28" s="16">
        <v>26.07</v>
      </c>
      <c r="D28" s="17">
        <v>356</v>
      </c>
      <c r="E28" s="16">
        <f t="shared" si="0"/>
        <v>7.3230337078651688</v>
      </c>
      <c r="F28" s="18">
        <v>31</v>
      </c>
      <c r="G28" s="19">
        <f t="shared" si="1"/>
        <v>2</v>
      </c>
    </row>
    <row r="29" spans="1:7" x14ac:dyDescent="0.25">
      <c r="A29" s="14" t="s">
        <v>19</v>
      </c>
      <c r="B29" s="15">
        <v>42860</v>
      </c>
      <c r="C29" s="16">
        <v>26.52</v>
      </c>
      <c r="D29" s="17">
        <v>302</v>
      </c>
      <c r="E29" s="16">
        <f t="shared" si="0"/>
        <v>8.781456953642385</v>
      </c>
      <c r="F29" s="18">
        <v>31.8</v>
      </c>
      <c r="G29" s="19">
        <f t="shared" si="1"/>
        <v>2</v>
      </c>
    </row>
    <row r="30" spans="1:7" x14ac:dyDescent="0.25">
      <c r="A30" s="14" t="s">
        <v>19</v>
      </c>
      <c r="B30" s="15">
        <v>42922</v>
      </c>
      <c r="C30" s="16">
        <v>28.08</v>
      </c>
      <c r="D30" s="17">
        <v>335</v>
      </c>
      <c r="E30" s="16">
        <f t="shared" si="0"/>
        <v>8.3820895522388064</v>
      </c>
      <c r="F30" s="18">
        <v>31.7</v>
      </c>
      <c r="G30" s="19">
        <f t="shared" si="1"/>
        <v>3</v>
      </c>
    </row>
    <row r="31" spans="1:7" x14ac:dyDescent="0.25">
      <c r="A31" s="14" t="s">
        <v>19</v>
      </c>
      <c r="B31" s="15">
        <v>42955</v>
      </c>
      <c r="C31" s="16">
        <v>36.01</v>
      </c>
      <c r="D31" s="17">
        <v>440</v>
      </c>
      <c r="E31" s="16">
        <f t="shared" si="0"/>
        <v>8.1840909090909086</v>
      </c>
      <c r="F31" s="18">
        <v>47.5</v>
      </c>
      <c r="G31" s="19">
        <f t="shared" si="1"/>
        <v>3</v>
      </c>
    </row>
    <row r="32" spans="1:7" x14ac:dyDescent="0.25">
      <c r="A32" s="14" t="s">
        <v>19</v>
      </c>
      <c r="B32" s="15">
        <v>42986</v>
      </c>
      <c r="C32" s="16">
        <v>26.77</v>
      </c>
      <c r="D32" s="17">
        <v>331</v>
      </c>
      <c r="E32" s="16">
        <f t="shared" si="0"/>
        <v>8.0876132930513602</v>
      </c>
      <c r="F32" s="18">
        <v>32.1</v>
      </c>
      <c r="G32" s="19">
        <f t="shared" si="1"/>
        <v>3</v>
      </c>
    </row>
    <row r="33" spans="1:7" x14ac:dyDescent="0.25">
      <c r="A33" s="14" t="s">
        <v>19</v>
      </c>
      <c r="B33" s="15">
        <v>43003</v>
      </c>
      <c r="C33" s="16">
        <v>24.47</v>
      </c>
      <c r="D33" s="17">
        <v>313</v>
      </c>
      <c r="E33" s="16">
        <f t="shared" si="0"/>
        <v>7.817891373801916</v>
      </c>
      <c r="F33" s="18">
        <v>33.5</v>
      </c>
      <c r="G33" s="19">
        <f t="shared" si="1"/>
        <v>3</v>
      </c>
    </row>
    <row r="34" spans="1:7" x14ac:dyDescent="0.25">
      <c r="A34" s="14" t="s">
        <v>19</v>
      </c>
      <c r="B34" s="15">
        <v>43050</v>
      </c>
      <c r="C34" s="16">
        <v>33.64</v>
      </c>
      <c r="D34" s="17">
        <v>414</v>
      </c>
      <c r="E34" s="16">
        <f t="shared" si="0"/>
        <v>8.1256038647343001</v>
      </c>
      <c r="F34" s="18">
        <v>42.02</v>
      </c>
      <c r="G34" s="19">
        <f t="shared" si="1"/>
        <v>4</v>
      </c>
    </row>
    <row r="35" spans="1:7" x14ac:dyDescent="0.25">
      <c r="A35" s="14" t="s">
        <v>19</v>
      </c>
      <c r="B35" s="15">
        <v>43071</v>
      </c>
      <c r="C35" s="16">
        <v>19.39</v>
      </c>
      <c r="D35" s="17">
        <v>263</v>
      </c>
      <c r="E35" s="16">
        <f t="shared" si="0"/>
        <v>7.3726235741444865</v>
      </c>
      <c r="F35" s="18">
        <v>21.7</v>
      </c>
      <c r="G35" s="19">
        <f t="shared" si="1"/>
        <v>4</v>
      </c>
    </row>
    <row r="36" spans="1:7" x14ac:dyDescent="0.25">
      <c r="A36" s="14" t="s">
        <v>19</v>
      </c>
      <c r="B36" s="15">
        <v>43092</v>
      </c>
      <c r="C36" s="16">
        <v>27.77</v>
      </c>
      <c r="D36" s="17">
        <v>340</v>
      </c>
      <c r="E36" s="16">
        <f t="shared" si="0"/>
        <v>8.1676470588235297</v>
      </c>
      <c r="F36" s="18">
        <v>33.020000000000003</v>
      </c>
      <c r="G36" s="19">
        <f t="shared" si="1"/>
        <v>4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122" sqref="A122"/>
    </sheetView>
  </sheetViews>
  <sheetFormatPr baseColWidth="10" defaultRowHeight="15" customHeight="1" x14ac:dyDescent="0.25"/>
  <cols>
    <col min="1" max="1" width="29.28515625" style="26" customWidth="1"/>
    <col min="2" max="2" width="6.140625" style="37" customWidth="1"/>
    <col min="3" max="3" width="25" style="13" bestFit="1" customWidth="1"/>
    <col min="4" max="16384" width="11.42578125" style="13"/>
  </cols>
  <sheetData>
    <row r="1" spans="1:3" s="24" customFormat="1" ht="15" customHeight="1" x14ac:dyDescent="0.25">
      <c r="A1" s="62">
        <f ca="1">TODAY()</f>
        <v>43048</v>
      </c>
      <c r="B1" s="59" t="s">
        <v>67</v>
      </c>
      <c r="C1" s="63" t="s">
        <v>20</v>
      </c>
    </row>
    <row r="2" spans="1:3" s="24" customFormat="1" ht="15" customHeight="1" x14ac:dyDescent="0.25">
      <c r="A2" s="25"/>
      <c r="B2" s="60"/>
      <c r="C2" s="64"/>
    </row>
    <row r="3" spans="1:3" s="24" customFormat="1" ht="15" customHeight="1" x14ac:dyDescent="0.25">
      <c r="A3" s="24">
        <f ca="1">YEAR(A1)</f>
        <v>2017</v>
      </c>
      <c r="B3" s="59" t="s">
        <v>67</v>
      </c>
      <c r="C3" s="63" t="s">
        <v>21</v>
      </c>
    </row>
    <row r="4" spans="1:3" s="24" customFormat="1" ht="15" customHeight="1" x14ac:dyDescent="0.25">
      <c r="A4" s="24">
        <f ca="1">MONTH(A1)</f>
        <v>11</v>
      </c>
      <c r="B4" s="59" t="s">
        <v>67</v>
      </c>
      <c r="C4" s="63" t="s">
        <v>22</v>
      </c>
    </row>
    <row r="5" spans="1:3" s="24" customFormat="1" ht="15" customHeight="1" x14ac:dyDescent="0.25">
      <c r="A5" s="24">
        <f ca="1">DAY(A1)</f>
        <v>9</v>
      </c>
      <c r="B5" s="59" t="s">
        <v>67</v>
      </c>
      <c r="C5" s="63" t="s">
        <v>23</v>
      </c>
    </row>
    <row r="6" spans="1:3" s="24" customFormat="1" ht="15" customHeight="1" x14ac:dyDescent="0.25">
      <c r="A6" s="24">
        <f ca="1">WEEKDAY(A1,2)</f>
        <v>4</v>
      </c>
      <c r="B6" s="59" t="s">
        <v>67</v>
      </c>
      <c r="C6" s="63" t="s">
        <v>24</v>
      </c>
    </row>
    <row r="7" spans="1:3" ht="15" customHeight="1" x14ac:dyDescent="0.25">
      <c r="A7" s="24">
        <f ca="1">WEEKNUM(A1,1)</f>
        <v>45</v>
      </c>
      <c r="B7" s="59" t="s">
        <v>67</v>
      </c>
      <c r="C7" s="63" t="s">
        <v>69</v>
      </c>
    </row>
    <row r="8" spans="1:3" ht="15" customHeight="1" x14ac:dyDescent="0.25">
      <c r="A8" s="65" t="e">
        <f ca="1">_xlfn.ISOWEEKNUM(A1)</f>
        <v>#NAME?</v>
      </c>
      <c r="B8" s="59" t="s">
        <v>67</v>
      </c>
      <c r="C8" s="61" t="s">
        <v>68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I24" sqref="I24"/>
    </sheetView>
  </sheetViews>
  <sheetFormatPr baseColWidth="10" defaultRowHeight="15" x14ac:dyDescent="0.25"/>
  <cols>
    <col min="1" max="1" width="16.28515625" style="13" customWidth="1"/>
    <col min="2" max="2" width="18" style="13" bestFit="1" customWidth="1"/>
    <col min="3" max="16384" width="11.42578125" style="13"/>
  </cols>
  <sheetData>
    <row r="1" spans="1:2" ht="14.45" customHeight="1" x14ac:dyDescent="0.25">
      <c r="A1" s="25" t="s">
        <v>25</v>
      </c>
      <c r="B1" s="24">
        <v>2017</v>
      </c>
    </row>
    <row r="2" spans="1:2" ht="14.45" customHeight="1" x14ac:dyDescent="0.25">
      <c r="A2" s="25" t="s">
        <v>26</v>
      </c>
      <c r="B2" s="24">
        <v>9</v>
      </c>
    </row>
    <row r="3" spans="1:2" ht="14.45" customHeight="1" x14ac:dyDescent="0.25">
      <c r="A3" s="25" t="s">
        <v>27</v>
      </c>
      <c r="B3" s="24">
        <v>13</v>
      </c>
    </row>
    <row r="4" spans="1:2" ht="14.45" customHeight="1" x14ac:dyDescent="0.25">
      <c r="A4" s="25" t="s">
        <v>3</v>
      </c>
      <c r="B4" s="28">
        <f>DATE(B1,B2,B3)</f>
        <v>42991</v>
      </c>
    </row>
    <row r="5" spans="1:2" ht="14.45" customHeight="1" x14ac:dyDescent="0.25">
      <c r="B5" s="50" t="s">
        <v>65</v>
      </c>
    </row>
    <row r="6" spans="1:2" ht="14.45" customHeight="1" x14ac:dyDescent="0.25">
      <c r="B6" s="66" t="s">
        <v>28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M25" sqref="M25"/>
    </sheetView>
  </sheetViews>
  <sheetFormatPr baseColWidth="10" defaultColWidth="9.140625" defaultRowHeight="15" x14ac:dyDescent="0.25"/>
  <cols>
    <col min="1" max="1" width="16.28515625" style="32" bestFit="1" customWidth="1"/>
    <col min="2" max="2" width="17.140625" style="13" customWidth="1"/>
    <col min="3" max="3" width="11.42578125" style="13" customWidth="1"/>
    <col min="4" max="16384" width="9.140625" style="13"/>
  </cols>
  <sheetData>
    <row r="1" spans="1:3" s="26" customFormat="1" x14ac:dyDescent="0.25">
      <c r="A1" s="79" t="s">
        <v>29</v>
      </c>
      <c r="B1" s="79"/>
    </row>
    <row r="3" spans="1:3" x14ac:dyDescent="0.25">
      <c r="A3" s="27" t="s">
        <v>3</v>
      </c>
      <c r="B3" s="28">
        <v>42993</v>
      </c>
    </row>
    <row r="4" spans="1:3" x14ac:dyDescent="0.25">
      <c r="A4" s="27" t="s">
        <v>8</v>
      </c>
      <c r="B4" s="29">
        <v>0.59375</v>
      </c>
    </row>
    <row r="5" spans="1:3" ht="15.75" thickBot="1" x14ac:dyDescent="0.3">
      <c r="A5" s="27" t="s">
        <v>10</v>
      </c>
      <c r="B5" s="30">
        <v>0.6875</v>
      </c>
    </row>
    <row r="6" spans="1:3" ht="15.75" thickTop="1" x14ac:dyDescent="0.25">
      <c r="A6" s="27" t="s">
        <v>30</v>
      </c>
      <c r="B6" s="31">
        <f>ROUNDUP(HOUR(B5-B4)+MINUTE(B5-B4)/60,0)</f>
        <v>3</v>
      </c>
    </row>
    <row r="7" spans="1:3" x14ac:dyDescent="0.25">
      <c r="B7" s="33"/>
    </row>
    <row r="8" spans="1:3" ht="15.75" thickBot="1" x14ac:dyDescent="0.3">
      <c r="A8" s="27" t="s">
        <v>31</v>
      </c>
      <c r="B8" s="34">
        <v>8</v>
      </c>
    </row>
    <row r="9" spans="1:3" ht="15.75" thickBot="1" x14ac:dyDescent="0.3">
      <c r="A9" s="35" t="s">
        <v>32</v>
      </c>
      <c r="B9" s="36">
        <f>B6*B8</f>
        <v>24</v>
      </c>
    </row>
    <row r="11" spans="1:3" s="22" customFormat="1" ht="12" customHeight="1" x14ac:dyDescent="0.25">
      <c r="A11" s="32"/>
      <c r="C11" s="37"/>
    </row>
    <row r="20" spans="1:3" x14ac:dyDescent="0.25">
      <c r="B20" s="38"/>
    </row>
    <row r="21" spans="1:3" x14ac:dyDescent="0.25">
      <c r="C21" s="26"/>
    </row>
    <row r="24" spans="1:3" x14ac:dyDescent="0.25">
      <c r="A24" s="39"/>
    </row>
  </sheetData>
  <mergeCells count="1">
    <mergeCell ref="A1:B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K21" sqref="K21"/>
    </sheetView>
  </sheetViews>
  <sheetFormatPr baseColWidth="10" defaultRowHeight="15" x14ac:dyDescent="0.25"/>
  <cols>
    <col min="1" max="1" width="16.28515625" style="13" customWidth="1"/>
    <col min="2" max="2" width="6.140625" style="13" customWidth="1"/>
    <col min="3" max="3" width="14" style="13" bestFit="1" customWidth="1"/>
    <col min="4" max="16384" width="11.42578125" style="13"/>
  </cols>
  <sheetData>
    <row r="1" spans="1:3" s="24" customFormat="1" ht="15" customHeight="1" x14ac:dyDescent="0.2">
      <c r="A1" s="40">
        <f ca="1">NOW()</f>
        <v>43048.533446064816</v>
      </c>
      <c r="B1" s="59" t="s">
        <v>67</v>
      </c>
      <c r="C1" s="68" t="s">
        <v>33</v>
      </c>
    </row>
    <row r="2" spans="1:3" s="24" customFormat="1" ht="15" customHeight="1" x14ac:dyDescent="0.25">
      <c r="A2" s="23"/>
      <c r="C2" s="68"/>
    </row>
    <row r="3" spans="1:3" s="24" customFormat="1" ht="15" customHeight="1" x14ac:dyDescent="0.2">
      <c r="A3" s="69">
        <f ca="1">HOUR(A1)</f>
        <v>12</v>
      </c>
      <c r="B3" s="59" t="s">
        <v>67</v>
      </c>
      <c r="C3" s="68" t="s">
        <v>34</v>
      </c>
    </row>
    <row r="4" spans="1:3" s="24" customFormat="1" ht="15" customHeight="1" x14ac:dyDescent="0.2">
      <c r="A4" s="69">
        <f ca="1">MINUTE(A1)</f>
        <v>48</v>
      </c>
      <c r="B4" s="59" t="s">
        <v>67</v>
      </c>
      <c r="C4" s="68" t="s">
        <v>35</v>
      </c>
    </row>
    <row r="5" spans="1:3" s="24" customFormat="1" ht="15" customHeight="1" x14ac:dyDescent="0.2">
      <c r="A5" s="69">
        <f ca="1">SECOND(A1)</f>
        <v>10</v>
      </c>
      <c r="B5" s="59" t="s">
        <v>67</v>
      </c>
      <c r="C5" s="68" t="s">
        <v>36</v>
      </c>
    </row>
    <row r="6" spans="1:3" s="24" customFormat="1" ht="15" customHeight="1" x14ac:dyDescent="0.25">
      <c r="A6" s="41"/>
      <c r="C6" s="42"/>
    </row>
    <row r="7" spans="1:3" s="24" customFormat="1" ht="15" customHeight="1" x14ac:dyDescent="0.25">
      <c r="A7" s="41"/>
      <c r="C7" s="42"/>
    </row>
    <row r="8" spans="1:3" s="24" customFormat="1" ht="15" customHeight="1" x14ac:dyDescent="0.25">
      <c r="A8" s="41"/>
      <c r="C8" s="42"/>
    </row>
    <row r="9" spans="1:3" ht="15" customHeight="1" x14ac:dyDescent="0.25"/>
    <row r="10" spans="1:3" ht="15" customHeight="1" x14ac:dyDescent="0.25"/>
    <row r="11" spans="1:3" ht="15" customHeight="1" x14ac:dyDescent="0.25"/>
    <row r="12" spans="1:3" ht="15" customHeight="1" x14ac:dyDescent="0.25"/>
    <row r="13" spans="1:3" ht="15" customHeight="1" x14ac:dyDescent="0.25"/>
    <row r="14" spans="1:3" ht="15" customHeight="1" x14ac:dyDescent="0.25"/>
    <row r="15" spans="1:3" ht="15" customHeight="1" x14ac:dyDescent="0.25"/>
    <row r="16" spans="1:3" ht="15" customHeight="1" x14ac:dyDescent="0.25"/>
    <row r="18" spans="6:6" x14ac:dyDescent="0.25">
      <c r="F18" s="13" t="s">
        <v>37</v>
      </c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Anzeige und interne Zahlen</vt:lpstr>
      <vt:lpstr>Zeitpunkt ermitteln (1)</vt:lpstr>
      <vt:lpstr>Zeitpunkt ermitteln (2)</vt:lpstr>
      <vt:lpstr>Zeitspanne ermitteln</vt:lpstr>
      <vt:lpstr>Benzinkostenübersicht</vt:lpstr>
      <vt:lpstr>Datumsfunktionen</vt:lpstr>
      <vt:lpstr>DATUM</vt:lpstr>
      <vt:lpstr>Tennisplatzmiete</vt:lpstr>
      <vt:lpstr>Uhrzeitfunktionen</vt:lpstr>
      <vt:lpstr>ZEIT</vt:lpstr>
      <vt:lpstr>TAGE</vt:lpstr>
      <vt:lpstr>TAGE360</vt:lpstr>
      <vt:lpstr>NETTOARBEITSTAGE</vt:lpstr>
      <vt:lpstr>ARBEITSTAG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Steffen Brose</cp:lastModifiedBy>
  <dcterms:created xsi:type="dcterms:W3CDTF">2013-10-09T13:09:55Z</dcterms:created>
  <dcterms:modified xsi:type="dcterms:W3CDTF">2017-11-09T11:48:38Z</dcterms:modified>
</cp:coreProperties>
</file>