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C:\Users\Mexonaut\Documents\UNI\Antriebselemente\Beleg\"/>
    </mc:Choice>
  </mc:AlternateContent>
  <xr:revisionPtr revIDLastSave="0" documentId="13_ncr:1_{97B7C084-BDE9-4490-A963-E4B7C42D4843}" xr6:coauthVersionLast="47" xr6:coauthVersionMax="47" xr10:uidLastSave="{00000000-0000-0000-0000-000000000000}"/>
  <bookViews>
    <workbookView xWindow="-96" yWindow="-96" windowWidth="23232" windowHeight="12552" xr2:uid="{00000000-000D-0000-FFFF-FFFF00000000}"/>
  </bookViews>
  <sheets>
    <sheet name="eingabe" sheetId="1" r:id="rId1"/>
    <sheet name="dropdown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90" i="1" l="1"/>
  <c r="A190" i="1"/>
  <c r="M189" i="1"/>
  <c r="K189" i="1"/>
  <c r="C189" i="1"/>
  <c r="A189" i="1"/>
  <c r="M188" i="1"/>
  <c r="K188" i="1"/>
  <c r="H188" i="1"/>
  <c r="F188" i="1"/>
  <c r="C188" i="1"/>
  <c r="A188" i="1"/>
  <c r="M187" i="1"/>
  <c r="K187" i="1"/>
  <c r="H187" i="1"/>
  <c r="F187" i="1"/>
  <c r="C187" i="1"/>
  <c r="A187" i="1"/>
  <c r="K156" i="1"/>
  <c r="A156" i="1"/>
  <c r="M155" i="1"/>
  <c r="K155" i="1"/>
  <c r="C155" i="1"/>
  <c r="A155" i="1"/>
  <c r="M154" i="1"/>
  <c r="K154" i="1"/>
  <c r="C154" i="1"/>
  <c r="A154" i="1"/>
  <c r="M153" i="1"/>
  <c r="K153" i="1"/>
  <c r="C153" i="1"/>
  <c r="A153" i="1"/>
  <c r="B12" i="1"/>
  <c r="B11" i="1"/>
  <c r="B10" i="1"/>
  <c r="B9" i="1"/>
  <c r="U7" i="1"/>
  <c r="T7" i="1"/>
  <c r="U6" i="1"/>
  <c r="T6" i="1"/>
  <c r="F6" i="1"/>
  <c r="C6" i="1"/>
  <c r="B6" i="1"/>
  <c r="U5" i="1"/>
  <c r="T5" i="1"/>
  <c r="U4" i="1"/>
  <c r="T4" i="1"/>
  <c r="T9" i="1" s="1"/>
  <c r="T12" i="1" s="1"/>
</calcChain>
</file>

<file path=xl/sharedStrings.xml><?xml version="1.0" encoding="utf-8"?>
<sst xmlns="http://schemas.openxmlformats.org/spreadsheetml/2006/main" count="998" uniqueCount="301">
  <si>
    <t>Variante:</t>
  </si>
  <si>
    <t>A1</t>
  </si>
  <si>
    <t>B1</t>
  </si>
  <si>
    <t>A2</t>
  </si>
  <si>
    <t>B2</t>
  </si>
  <si>
    <t>A3</t>
  </si>
  <si>
    <t>B3</t>
  </si>
  <si>
    <t>X</t>
  </si>
  <si>
    <t>Y</t>
  </si>
  <si>
    <t>Name:</t>
  </si>
  <si>
    <t>Vorname:</t>
  </si>
  <si>
    <t>Matr.-Nr.:</t>
  </si>
  <si>
    <t>E-Mail:</t>
  </si>
  <si>
    <t>Geometrische Grunddaten</t>
  </si>
  <si>
    <t>Variantendaten</t>
  </si>
  <si>
    <t>Allgemeine Angaben</t>
  </si>
  <si>
    <t>Verzahnungskennwerte</t>
  </si>
  <si>
    <t>erste Stirnradstufe</t>
  </si>
  <si>
    <t>zweite Stirnradstufe</t>
  </si>
  <si>
    <t>N</t>
  </si>
  <si>
    <r>
      <t>z</t>
    </r>
    <r>
      <rPr>
        <vertAlign val="subscript"/>
        <sz val="11"/>
        <color theme="1"/>
        <rFont val="Open Sans"/>
        <family val="2"/>
      </rPr>
      <t>1</t>
    </r>
  </si>
  <si>
    <r>
      <t>z</t>
    </r>
    <r>
      <rPr>
        <vertAlign val="subscript"/>
        <sz val="11"/>
        <color theme="1"/>
        <rFont val="Open Sans"/>
        <family val="2"/>
      </rPr>
      <t>2</t>
    </r>
  </si>
  <si>
    <r>
      <t>m</t>
    </r>
    <r>
      <rPr>
        <vertAlign val="subscript"/>
        <sz val="11"/>
        <color theme="1"/>
        <rFont val="Open Sans"/>
        <family val="2"/>
      </rPr>
      <t>n</t>
    </r>
  </si>
  <si>
    <r>
      <t>x</t>
    </r>
    <r>
      <rPr>
        <vertAlign val="subscript"/>
        <sz val="11"/>
        <color theme="1"/>
        <rFont val="Open Sans"/>
        <family val="2"/>
      </rPr>
      <t>1</t>
    </r>
  </si>
  <si>
    <r>
      <t>x</t>
    </r>
    <r>
      <rPr>
        <vertAlign val="subscript"/>
        <sz val="11"/>
        <color theme="1"/>
        <rFont val="Open Sans"/>
        <family val="2"/>
      </rPr>
      <t>2</t>
    </r>
  </si>
  <si>
    <t xml:space="preserve">a </t>
  </si>
  <si>
    <r>
      <t>b</t>
    </r>
    <r>
      <rPr>
        <vertAlign val="subscript"/>
        <sz val="11"/>
        <color theme="1"/>
        <rFont val="Open Sans"/>
        <family val="2"/>
      </rPr>
      <t>1</t>
    </r>
  </si>
  <si>
    <r>
      <t>b</t>
    </r>
    <r>
      <rPr>
        <vertAlign val="subscript"/>
        <sz val="11"/>
        <color theme="1"/>
        <rFont val="Open Sans"/>
        <family val="2"/>
      </rPr>
      <t>2</t>
    </r>
    <r>
      <rPr>
        <sz val="11"/>
        <color theme="1"/>
        <rFont val="Open Sans"/>
        <family val="2"/>
      </rPr>
      <t> </t>
    </r>
  </si>
  <si>
    <t>mm</t>
  </si>
  <si>
    <t>°</t>
  </si>
  <si>
    <t>beta</t>
  </si>
  <si>
    <r>
      <t>min</t>
    </r>
    <r>
      <rPr>
        <vertAlign val="superscript"/>
        <sz val="11"/>
        <color theme="1"/>
        <rFont val="Open Sans"/>
        <family val="2"/>
      </rPr>
      <t>-1</t>
    </r>
  </si>
  <si>
    <t>kW</t>
  </si>
  <si>
    <t>A1-S1</t>
  </si>
  <si>
    <t>S1-B1</t>
  </si>
  <si>
    <t>A2-S2</t>
  </si>
  <si>
    <t>S2-S3</t>
  </si>
  <si>
    <t>S3-B2</t>
  </si>
  <si>
    <t>A3-S4</t>
  </si>
  <si>
    <t>S4-B3</t>
  </si>
  <si>
    <r>
      <t>n</t>
    </r>
    <r>
      <rPr>
        <vertAlign val="subscript"/>
        <sz val="11"/>
        <color theme="1"/>
        <rFont val="Open Sans"/>
        <family val="2"/>
      </rPr>
      <t>ab</t>
    </r>
  </si>
  <si>
    <r>
      <t>a</t>
    </r>
    <r>
      <rPr>
        <vertAlign val="subscript"/>
        <sz val="11"/>
        <color theme="1"/>
        <rFont val="Open Sans"/>
        <family val="2"/>
      </rPr>
      <t>v</t>
    </r>
  </si>
  <si>
    <r>
      <t>P</t>
    </r>
    <r>
      <rPr>
        <vertAlign val="subscript"/>
        <sz val="11"/>
        <color theme="1"/>
        <rFont val="Open Sans"/>
        <family val="2"/>
      </rPr>
      <t>an</t>
    </r>
  </si>
  <si>
    <r>
      <t>i</t>
    </r>
    <r>
      <rPr>
        <vertAlign val="subscript"/>
        <sz val="11"/>
        <color theme="1"/>
        <rFont val="Open Sans"/>
        <family val="2"/>
      </rPr>
      <t>Soll</t>
    </r>
  </si>
  <si>
    <t>Lagerdaten</t>
  </si>
  <si>
    <t>Kennz.</t>
  </si>
  <si>
    <r>
      <t>F</t>
    </r>
    <r>
      <rPr>
        <vertAlign val="subscript"/>
        <sz val="11"/>
        <color theme="1"/>
        <rFont val="Open Sans"/>
        <family val="2"/>
      </rPr>
      <t>a</t>
    </r>
  </si>
  <si>
    <r>
      <t>n</t>
    </r>
    <r>
      <rPr>
        <vertAlign val="subscript"/>
        <sz val="11"/>
        <color theme="1"/>
        <rFont val="Open Sans"/>
        <family val="2"/>
      </rPr>
      <t>0</t>
    </r>
  </si>
  <si>
    <t>C</t>
  </si>
  <si>
    <r>
      <t>C</t>
    </r>
    <r>
      <rPr>
        <vertAlign val="subscript"/>
        <sz val="11"/>
        <color theme="1"/>
        <rFont val="Open Sans"/>
        <family val="2"/>
      </rPr>
      <t>0</t>
    </r>
  </si>
  <si>
    <t>kN</t>
  </si>
  <si>
    <t>Art</t>
  </si>
  <si>
    <t>h</t>
  </si>
  <si>
    <t>Lagerarten</t>
  </si>
  <si>
    <t>alpha_n</t>
  </si>
  <si>
    <t>Steigungsrichtung</t>
  </si>
  <si>
    <t>links</t>
  </si>
  <si>
    <t>rechts</t>
  </si>
  <si>
    <t>Steigung Rad 1</t>
  </si>
  <si>
    <t>Kerbstellen</t>
  </si>
  <si>
    <t>Welle 1</t>
  </si>
  <si>
    <t>Welle 2</t>
  </si>
  <si>
    <t>Welle 3</t>
  </si>
  <si>
    <t>logical</t>
  </si>
  <si>
    <t>kerbform</t>
  </si>
  <si>
    <t>absatz</t>
  </si>
  <si>
    <t>rundnut</t>
  </si>
  <si>
    <t>querpresssitz</t>
  </si>
  <si>
    <t>querpressabsatz</t>
  </si>
  <si>
    <t>keilwelle</t>
  </si>
  <si>
    <t>kerbzahnwelle</t>
  </si>
  <si>
    <t>evolventenzahnwelle</t>
  </si>
  <si>
    <t>passfeder</t>
  </si>
  <si>
    <t>Kerbform</t>
  </si>
  <si>
    <t>Werkstoff</t>
  </si>
  <si>
    <t>werkstoff</t>
  </si>
  <si>
    <t>nitrierstahl</t>
  </si>
  <si>
    <t>baustahl</t>
  </si>
  <si>
    <t>verguetungsstahl</t>
  </si>
  <si>
    <t>cr_ni_mo_einsatzstahl</t>
  </si>
  <si>
    <t>einsatzstahl</t>
  </si>
  <si>
    <t>d</t>
  </si>
  <si>
    <t>r</t>
  </si>
  <si>
    <t>Rz</t>
  </si>
  <si>
    <t>mittelspannungsfall</t>
  </si>
  <si>
    <t>MPa</t>
  </si>
  <si>
    <t>µm</t>
  </si>
  <si>
    <t>Nm</t>
  </si>
  <si>
    <t>mittelspannung</t>
  </si>
  <si>
    <t>S_F</t>
  </si>
  <si>
    <t>randschicht</t>
  </si>
  <si>
    <t>Hinweise:</t>
  </si>
  <si>
    <r>
      <t>Radial- und Axialkraft bitte als Nennkraft angeben (ohne K</t>
    </r>
    <r>
      <rPr>
        <vertAlign val="subscript"/>
        <sz val="11"/>
        <color theme="1"/>
        <rFont val="Open Sans"/>
        <family val="2"/>
      </rPr>
      <t>BL</t>
    </r>
    <r>
      <rPr>
        <sz val="11"/>
        <color theme="1"/>
        <rFont val="Open Sans"/>
        <family val="2"/>
      </rPr>
      <t>/K</t>
    </r>
    <r>
      <rPr>
        <vertAlign val="subscript"/>
        <sz val="11"/>
        <color theme="1"/>
        <rFont val="Open Sans"/>
        <family val="2"/>
      </rPr>
      <t>BS</t>
    </r>
    <r>
      <rPr>
        <sz val="11"/>
        <color theme="1"/>
        <rFont val="Open Sans"/>
        <family val="2"/>
      </rPr>
      <t>)</t>
    </r>
  </si>
  <si>
    <t>Welle-Nabe-Verbindungen</t>
  </si>
  <si>
    <t>Abtriebswelle 1 - S2</t>
  </si>
  <si>
    <t>Abtriebswelle 2 - S4</t>
  </si>
  <si>
    <t>evolvente</t>
  </si>
  <si>
    <t>wnv-art-formschluss</t>
  </si>
  <si>
    <t>p_zulNabe</t>
  </si>
  <si>
    <t>p_zulWelle</t>
  </si>
  <si>
    <t>keilwelle_leicht</t>
  </si>
  <si>
    <t>keilwelle_mittel</t>
  </si>
  <si>
    <t>Abtriebswelle 1 - S3</t>
  </si>
  <si>
    <t>QPV</t>
  </si>
  <si>
    <t>mu</t>
  </si>
  <si>
    <t>μm</t>
  </si>
  <si>
    <t>-</t>
  </si>
  <si>
    <t>Hinweise</t>
  </si>
  <si>
    <t>Kurzkennzeichen des Lagers (z.B. 6005)</t>
  </si>
  <si>
    <t>Nenn-Radialkraft</t>
  </si>
  <si>
    <t>Nenn-Axialkraft, für Loslager Fa = 0</t>
  </si>
  <si>
    <t>Lastkollektiv-Faktor für das Lager, siehe Anleitung Abschnitt 2.5</t>
  </si>
  <si>
    <t>Nenndrehzahl des Lagers, entspricht Nenndrehzahl der Stufe</t>
  </si>
  <si>
    <t>statische Tragzahl des Lagers</t>
  </si>
  <si>
    <t>dynamische Tragzahl des Lagers nach Arbeitsheft oder Lagerkatalog</t>
  </si>
  <si>
    <t>Radialfaktor nach LA9</t>
  </si>
  <si>
    <t>Axialfaktor nach LA9</t>
  </si>
  <si>
    <t>Zähnezahl Rad 1 (Ritzel)</t>
  </si>
  <si>
    <t>Zähnezahl Rad 2</t>
  </si>
  <si>
    <t>Normalmodul</t>
  </si>
  <si>
    <t>Eingriffswinkel</t>
  </si>
  <si>
    <t>Schrägungswinkel, immer positiv angeben</t>
  </si>
  <si>
    <t>Profilverschiebung Rad 1</t>
  </si>
  <si>
    <t>Profilverschiebung Rad 2</t>
  </si>
  <si>
    <t>Kopffaktor Rad 1</t>
  </si>
  <si>
    <t>Kopffaktor Rad 2</t>
  </si>
  <si>
    <t>Achsabstand</t>
  </si>
  <si>
    <t>Verzahnungsbreite Rad 1</t>
  </si>
  <si>
    <t>Verzahnungsbreite Rad 2</t>
  </si>
  <si>
    <r>
      <t>K</t>
    </r>
    <r>
      <rPr>
        <vertAlign val="subscript"/>
        <sz val="11"/>
        <color theme="1"/>
        <rFont val="Open Sans"/>
        <family val="2"/>
      </rPr>
      <t>B</t>
    </r>
    <r>
      <rPr>
        <sz val="11"/>
        <color theme="1"/>
        <rFont val="Open Sans"/>
        <family val="2"/>
      </rPr>
      <t>-Faktor der Stufe</t>
    </r>
  </si>
  <si>
    <t>Sicherheit gegen Zahnfußbruch Rad 1</t>
  </si>
  <si>
    <t>Sicherheit gegen Zahnfußbruch Rad 2</t>
  </si>
  <si>
    <t>Sicherheit gegen Grübchen</t>
  </si>
  <si>
    <t>Streckgrenze des Werkstoffs (nach WS, ohne Größeneinfluss)</t>
  </si>
  <si>
    <t>Zugfestigkeit des Werkstoffs (nach WS, ohne Größeneinfluss)</t>
  </si>
  <si>
    <t>effektiver Durchmesser (Durchmesser bei der Wärmebehandlung)</t>
  </si>
  <si>
    <t>Nenndurchmesser der Kerbstelle</t>
  </si>
  <si>
    <t>großer Durchmesser der Welle (für Absatz und Rundnut, für exp. Kerbwirkungszahlen 0 eintragen)</t>
  </si>
  <si>
    <t>Kerbradius (für Absatz und Rundnut, für exp. Kerbwirkungszahlen 0 eintragen)</t>
  </si>
  <si>
    <t>Innendurchmesser (für Hohlwellen)</t>
  </si>
  <si>
    <t>mittlere Oberflächenrauheit an der Kerbstelle</t>
  </si>
  <si>
    <t>Belastungsfall, vgl. FB2. Standard: Fall 2</t>
  </si>
  <si>
    <t>Bei Vorliegen einer harten Randschicht (z.B. einsatzgehärtet) 1 wählen</t>
  </si>
  <si>
    <t>Amplitude der Zug-Druck-Kraft</t>
  </si>
  <si>
    <t>mittlere Zug-Druck-Kraft</t>
  </si>
  <si>
    <t>maximale Zug-Druck-Kraft</t>
  </si>
  <si>
    <t>Amplitude des Biegemoments</t>
  </si>
  <si>
    <t>mittleres Biegemoment</t>
  </si>
  <si>
    <t>maximales Biegemoment</t>
  </si>
  <si>
    <t>Amplitude des Torsionsmoments</t>
  </si>
  <si>
    <t>mittleres Torsionsmoment</t>
  </si>
  <si>
    <t>maximales Torsionsmoment</t>
  </si>
  <si>
    <t>Sicherheit gegen Dauerbruch</t>
  </si>
  <si>
    <t>Sicherheit gegen plastische Verformung</t>
  </si>
  <si>
    <t>Antrieb</t>
  </si>
  <si>
    <t>Abtrieb 1</t>
  </si>
  <si>
    <t>Abtrieb 2</t>
  </si>
  <si>
    <t>wnv-art-an-abtrieb</t>
  </si>
  <si>
    <t>übertragene Axialkraft (übertragenes Moment ist bereits aus Leistungsdaten bekannt)</t>
  </si>
  <si>
    <t>Fügedurchmesser</t>
  </si>
  <si>
    <t>Außendurchmesser des Außenteils</t>
  </si>
  <si>
    <t>Innendurchmesser des Innenteils</t>
  </si>
  <si>
    <t>Fügelänge</t>
  </si>
  <si>
    <t>mittlere Oberflächenrauheit des Innenteils</t>
  </si>
  <si>
    <t>mittlere Oberflächenrauheit des Außenteils</t>
  </si>
  <si>
    <t>kleinstes Übermaß aus gewählter Passung</t>
  </si>
  <si>
    <t>größtes Übermaß aus gewählter Passung</t>
  </si>
  <si>
    <t>Reibkoeffizient</t>
  </si>
  <si>
    <t>Streckgrenze des Innenteils (inkl. Größeneinfluss K1)</t>
  </si>
  <si>
    <t>Streckgrenze des Außenteils (inkl. Größeneinfluss K1)</t>
  </si>
  <si>
    <t>statische Kennzahl</t>
  </si>
  <si>
    <t>Lagerlebensdauer in Stunden für 90 % Erlebenswahrscheinlichkeit</t>
  </si>
  <si>
    <t>Abstände zwischen den Mittelpunkten der Lager und der Stirnräder nach untenstehender Skizze</t>
  </si>
  <si>
    <r>
      <t>Kräfte und Momente für das Kollektiv angeben (inkl. K</t>
    </r>
    <r>
      <rPr>
        <vertAlign val="subscript"/>
        <sz val="11"/>
        <color theme="1"/>
        <rFont val="Open Sans"/>
        <family val="2"/>
      </rPr>
      <t>B</t>
    </r>
    <r>
      <rPr>
        <sz val="11"/>
        <color theme="1"/>
        <rFont val="Open Sans"/>
        <family val="2"/>
      </rPr>
      <t>/K</t>
    </r>
    <r>
      <rPr>
        <vertAlign val="subscript"/>
        <sz val="11"/>
        <color theme="1"/>
        <rFont val="Open Sans"/>
        <family val="2"/>
      </rPr>
      <t>BS</t>
    </r>
    <r>
      <rPr>
        <sz val="11"/>
        <color theme="1"/>
        <rFont val="Open Sans"/>
        <family val="2"/>
      </rPr>
      <t>)</t>
    </r>
  </si>
  <si>
    <r>
      <t>sigma</t>
    </r>
    <r>
      <rPr>
        <vertAlign val="subscript"/>
        <sz val="11"/>
        <color theme="1"/>
        <rFont val="Open Sans"/>
        <family val="2"/>
      </rPr>
      <t>B</t>
    </r>
  </si>
  <si>
    <r>
      <t>sigma</t>
    </r>
    <r>
      <rPr>
        <vertAlign val="subscript"/>
        <sz val="11"/>
        <color theme="1"/>
        <rFont val="Open Sans"/>
        <family val="2"/>
      </rPr>
      <t>S</t>
    </r>
  </si>
  <si>
    <r>
      <t>d</t>
    </r>
    <r>
      <rPr>
        <vertAlign val="subscript"/>
        <sz val="11"/>
        <color theme="1"/>
        <rFont val="Open Sans"/>
        <family val="2"/>
      </rPr>
      <t>eff</t>
    </r>
  </si>
  <si>
    <r>
      <t>d</t>
    </r>
    <r>
      <rPr>
        <vertAlign val="subscript"/>
        <sz val="11"/>
        <color theme="1"/>
        <rFont val="Open Sans"/>
        <family val="2"/>
      </rPr>
      <t>gross</t>
    </r>
  </si>
  <si>
    <r>
      <t>d</t>
    </r>
    <r>
      <rPr>
        <vertAlign val="subscript"/>
        <sz val="11"/>
        <color theme="1"/>
        <rFont val="Open Sans"/>
        <family val="2"/>
      </rPr>
      <t>i</t>
    </r>
  </si>
  <si>
    <r>
      <t>F</t>
    </r>
    <r>
      <rPr>
        <vertAlign val="subscript"/>
        <sz val="11"/>
        <color theme="1"/>
        <rFont val="Open Sans"/>
        <family val="2"/>
      </rPr>
      <t>zda</t>
    </r>
  </si>
  <si>
    <r>
      <t>F</t>
    </r>
    <r>
      <rPr>
        <vertAlign val="subscript"/>
        <sz val="11"/>
        <color theme="1"/>
        <rFont val="Open Sans"/>
        <family val="2"/>
      </rPr>
      <t>zdm</t>
    </r>
  </si>
  <si>
    <r>
      <t>F</t>
    </r>
    <r>
      <rPr>
        <vertAlign val="subscript"/>
        <sz val="11"/>
        <color theme="1"/>
        <rFont val="Open Sans"/>
        <family val="2"/>
      </rPr>
      <t>zdmax</t>
    </r>
  </si>
  <si>
    <r>
      <t>M</t>
    </r>
    <r>
      <rPr>
        <vertAlign val="subscript"/>
        <sz val="11"/>
        <color theme="1"/>
        <rFont val="Open Sans"/>
        <family val="2"/>
      </rPr>
      <t>ba</t>
    </r>
  </si>
  <si>
    <r>
      <t>M</t>
    </r>
    <r>
      <rPr>
        <vertAlign val="subscript"/>
        <sz val="11"/>
        <color theme="1"/>
        <rFont val="Open Sans"/>
        <family val="2"/>
      </rPr>
      <t>bm</t>
    </r>
  </si>
  <si>
    <r>
      <t>M</t>
    </r>
    <r>
      <rPr>
        <vertAlign val="subscript"/>
        <sz val="11"/>
        <color theme="1"/>
        <rFont val="Open Sans"/>
        <family val="2"/>
      </rPr>
      <t>bmax</t>
    </r>
  </si>
  <si>
    <r>
      <t>M</t>
    </r>
    <r>
      <rPr>
        <vertAlign val="subscript"/>
        <sz val="11"/>
        <color theme="1"/>
        <rFont val="Open Sans"/>
        <family val="2"/>
      </rPr>
      <t>ta</t>
    </r>
  </si>
  <si>
    <r>
      <t>M</t>
    </r>
    <r>
      <rPr>
        <vertAlign val="subscript"/>
        <sz val="11"/>
        <color theme="1"/>
        <rFont val="Open Sans"/>
        <family val="2"/>
      </rPr>
      <t>tm</t>
    </r>
  </si>
  <si>
    <r>
      <t>M</t>
    </r>
    <r>
      <rPr>
        <vertAlign val="subscript"/>
        <sz val="11"/>
        <color theme="1"/>
        <rFont val="Open Sans"/>
        <family val="2"/>
      </rPr>
      <t>tmax</t>
    </r>
  </si>
  <si>
    <r>
      <t>d</t>
    </r>
    <r>
      <rPr>
        <vertAlign val="subscript"/>
        <sz val="11"/>
        <color theme="1"/>
        <rFont val="Open Sans"/>
        <family val="2"/>
      </rPr>
      <t>F</t>
    </r>
  </si>
  <si>
    <r>
      <t>d</t>
    </r>
    <r>
      <rPr>
        <vertAlign val="subscript"/>
        <sz val="11"/>
        <color theme="1"/>
        <rFont val="Open Sans"/>
        <family val="2"/>
      </rPr>
      <t>Aa</t>
    </r>
  </si>
  <si>
    <r>
      <t>d</t>
    </r>
    <r>
      <rPr>
        <vertAlign val="subscript"/>
        <sz val="11"/>
        <color theme="1"/>
        <rFont val="Open Sans"/>
        <family val="2"/>
      </rPr>
      <t>Ii</t>
    </r>
  </si>
  <si>
    <r>
      <t>L</t>
    </r>
    <r>
      <rPr>
        <vertAlign val="subscript"/>
        <sz val="11"/>
        <color theme="1"/>
        <rFont val="Open Sans"/>
        <family val="2"/>
      </rPr>
      <t>F</t>
    </r>
  </si>
  <si>
    <r>
      <t>R</t>
    </r>
    <r>
      <rPr>
        <vertAlign val="subscript"/>
        <sz val="11"/>
        <color theme="1"/>
        <rFont val="Open Sans"/>
        <family val="2"/>
      </rPr>
      <t>ZI</t>
    </r>
  </si>
  <si>
    <r>
      <t>R</t>
    </r>
    <r>
      <rPr>
        <vertAlign val="subscript"/>
        <sz val="11"/>
        <color theme="1"/>
        <rFont val="Open Sans"/>
        <family val="2"/>
      </rPr>
      <t>ZA</t>
    </r>
  </si>
  <si>
    <r>
      <t>u</t>
    </r>
    <r>
      <rPr>
        <vertAlign val="subscript"/>
        <sz val="11"/>
        <color theme="1"/>
        <rFont val="Open Sans"/>
        <family val="2"/>
      </rPr>
      <t>g</t>
    </r>
  </si>
  <si>
    <r>
      <t>u</t>
    </r>
    <r>
      <rPr>
        <vertAlign val="subscript"/>
        <sz val="11"/>
        <color theme="1"/>
        <rFont val="Open Sans"/>
        <family val="2"/>
      </rPr>
      <t>k</t>
    </r>
  </si>
  <si>
    <r>
      <t>sigma</t>
    </r>
    <r>
      <rPr>
        <vertAlign val="subscript"/>
        <sz val="11"/>
        <color theme="1"/>
        <rFont val="Open Sans"/>
        <family val="2"/>
      </rPr>
      <t>SI</t>
    </r>
  </si>
  <si>
    <r>
      <t>sigma</t>
    </r>
    <r>
      <rPr>
        <vertAlign val="subscript"/>
        <sz val="11"/>
        <color theme="1"/>
        <rFont val="Open Sans"/>
        <family val="2"/>
      </rPr>
      <t>SA</t>
    </r>
  </si>
  <si>
    <t>Sicherheit gegen Rutschen</t>
  </si>
  <si>
    <t>zulässige Pressung der Nabe (ggf. inkl. Größeneinfluss)</t>
  </si>
  <si>
    <t>zulässige Pressung der Welle (ggf. inkl. Größeneinfluss)</t>
  </si>
  <si>
    <t>Passfeder: p_zulPF - zulässige Pressung der Passfeder, d_F - Verbindungsdurchmesser, L_1 - Passfederlänge</t>
  </si>
  <si>
    <t>Keilwelle: d - Nenndurchmesser, l_N - Verbindungslänge</t>
  </si>
  <si>
    <t>Evolventenverzahnung: d_a1 - Kopfkreisdurchmesser Welle, d_a2 - Kopfkreisdurchmesser Nabe, l_N - Verbindungslänge</t>
  </si>
  <si>
    <t>kugel</t>
  </si>
  <si>
    <t>rolle</t>
  </si>
  <si>
    <t>Stützziffer Rad 1 (ZG 35)</t>
  </si>
  <si>
    <t>Stützziffer Rad 2 (ZG 35)</t>
  </si>
  <si>
    <r>
      <rPr>
        <b/>
        <sz val="11"/>
        <color theme="1"/>
        <rFont val="Open Sans"/>
        <family val="2"/>
      </rPr>
      <t>fett</t>
    </r>
    <r>
      <rPr>
        <sz val="11"/>
        <color theme="1"/>
        <rFont val="Open Sans"/>
        <family val="2"/>
      </rPr>
      <t xml:space="preserve"> - Endergebnis</t>
    </r>
  </si>
  <si>
    <r>
      <rPr>
        <i/>
        <sz val="11"/>
        <color theme="1"/>
        <rFont val="Open Sans"/>
        <family val="2"/>
      </rPr>
      <t>kursiv</t>
    </r>
    <r>
      <rPr>
        <sz val="11"/>
        <color theme="1"/>
        <rFont val="Open Sans"/>
        <family val="2"/>
      </rPr>
      <t xml:space="preserve"> - Zwischenergebnis</t>
    </r>
  </si>
  <si>
    <r>
      <t>f</t>
    </r>
    <r>
      <rPr>
        <b/>
        <vertAlign val="subscript"/>
        <sz val="11"/>
        <color theme="1"/>
        <rFont val="Open Sans"/>
        <family val="2"/>
      </rPr>
      <t>S</t>
    </r>
  </si>
  <si>
    <r>
      <t>L</t>
    </r>
    <r>
      <rPr>
        <b/>
        <vertAlign val="subscript"/>
        <sz val="11"/>
        <color theme="1"/>
        <rFont val="Open Sans"/>
        <family val="2"/>
      </rPr>
      <t>hn</t>
    </r>
  </si>
  <si>
    <r>
      <t>F</t>
    </r>
    <r>
      <rPr>
        <i/>
        <vertAlign val="subscript"/>
        <sz val="11"/>
        <color theme="1"/>
        <rFont val="Open Sans"/>
        <family val="2"/>
      </rPr>
      <t>t</t>
    </r>
  </si>
  <si>
    <r>
      <t>F</t>
    </r>
    <r>
      <rPr>
        <i/>
        <vertAlign val="subscript"/>
        <sz val="11"/>
        <color theme="1"/>
        <rFont val="Open Sans"/>
        <family val="2"/>
      </rPr>
      <t>r</t>
    </r>
  </si>
  <si>
    <r>
      <t>F</t>
    </r>
    <r>
      <rPr>
        <i/>
        <vertAlign val="subscript"/>
        <sz val="11"/>
        <color theme="1"/>
        <rFont val="Open Sans"/>
        <family val="2"/>
      </rPr>
      <t>a</t>
    </r>
  </si>
  <si>
    <r>
      <t>S</t>
    </r>
    <r>
      <rPr>
        <b/>
        <vertAlign val="subscript"/>
        <sz val="11"/>
        <color theme="1"/>
        <rFont val="Open Sans"/>
        <family val="2"/>
      </rPr>
      <t>F1</t>
    </r>
  </si>
  <si>
    <r>
      <t>S</t>
    </r>
    <r>
      <rPr>
        <b/>
        <vertAlign val="subscript"/>
        <sz val="11"/>
        <color theme="1"/>
        <rFont val="Open Sans"/>
        <family val="2"/>
      </rPr>
      <t>F2</t>
    </r>
  </si>
  <si>
    <r>
      <t>S</t>
    </r>
    <r>
      <rPr>
        <b/>
        <vertAlign val="subscript"/>
        <sz val="11"/>
        <color theme="1"/>
        <rFont val="Open Sans"/>
        <family val="2"/>
      </rPr>
      <t>H</t>
    </r>
  </si>
  <si>
    <r>
      <t>S</t>
    </r>
    <r>
      <rPr>
        <b/>
        <vertAlign val="subscript"/>
        <sz val="11"/>
        <color theme="1"/>
        <rFont val="Open Sans"/>
        <family val="2"/>
      </rPr>
      <t>F</t>
    </r>
  </si>
  <si>
    <r>
      <t>S</t>
    </r>
    <r>
      <rPr>
        <b/>
        <vertAlign val="subscript"/>
        <sz val="11"/>
        <color theme="1"/>
        <rFont val="Open Sans"/>
        <family val="2"/>
      </rPr>
      <t>D</t>
    </r>
  </si>
  <si>
    <r>
      <t>S</t>
    </r>
    <r>
      <rPr>
        <b/>
        <vertAlign val="subscript"/>
        <sz val="11"/>
        <color theme="1"/>
        <rFont val="Open Sans"/>
        <family val="2"/>
      </rPr>
      <t>R</t>
    </r>
  </si>
  <si>
    <r>
      <t>Y</t>
    </r>
    <r>
      <rPr>
        <i/>
        <vertAlign val="subscript"/>
        <sz val="11"/>
        <color theme="1"/>
        <rFont val="Open Sans"/>
        <family val="2"/>
      </rPr>
      <t>beta</t>
    </r>
  </si>
  <si>
    <r>
      <t>Y</t>
    </r>
    <r>
      <rPr>
        <i/>
        <vertAlign val="subscript"/>
        <sz val="11"/>
        <color theme="1"/>
        <rFont val="Open Sans"/>
        <family val="2"/>
      </rPr>
      <t>epsilon</t>
    </r>
  </si>
  <si>
    <t>Schrägenfaktor</t>
  </si>
  <si>
    <t>Überdeckungsfaktor</t>
  </si>
  <si>
    <t>Nenntangentialkraft</t>
  </si>
  <si>
    <t>Nennradialkraft</t>
  </si>
  <si>
    <t>Nennaxialkraft</t>
  </si>
  <si>
    <r>
      <t>Z</t>
    </r>
    <r>
      <rPr>
        <i/>
        <vertAlign val="subscript"/>
        <sz val="11"/>
        <color theme="1"/>
        <rFont val="Open Sans"/>
        <family val="2"/>
      </rPr>
      <t>E</t>
    </r>
  </si>
  <si>
    <r>
      <t>Z</t>
    </r>
    <r>
      <rPr>
        <i/>
        <vertAlign val="subscript"/>
        <sz val="11"/>
        <color theme="1"/>
        <rFont val="Open Sans"/>
        <family val="2"/>
      </rPr>
      <t>H</t>
    </r>
  </si>
  <si>
    <r>
      <t>Z</t>
    </r>
    <r>
      <rPr>
        <i/>
        <vertAlign val="subscript"/>
        <sz val="11"/>
        <color theme="1"/>
        <rFont val="Open Sans"/>
        <family val="2"/>
      </rPr>
      <t>epsilon</t>
    </r>
  </si>
  <si>
    <r>
      <t>Z</t>
    </r>
    <r>
      <rPr>
        <i/>
        <vertAlign val="subscript"/>
        <sz val="11"/>
        <color theme="1"/>
        <rFont val="Open Sans"/>
        <family val="2"/>
      </rPr>
      <t>beta</t>
    </r>
  </si>
  <si>
    <t>Elastizitätsfaktor</t>
  </si>
  <si>
    <t>Zonenfaktor</t>
  </si>
  <si>
    <t>Schrägungsfaktor</t>
  </si>
  <si>
    <r>
      <t>MPa</t>
    </r>
    <r>
      <rPr>
        <vertAlign val="superscript"/>
        <sz val="11"/>
        <color theme="1"/>
        <rFont val="Open Sans"/>
        <family val="2"/>
      </rPr>
      <t>1/2</t>
    </r>
  </si>
  <si>
    <r>
      <t>sigma</t>
    </r>
    <r>
      <rPr>
        <i/>
        <vertAlign val="subscript"/>
        <sz val="11"/>
        <color theme="1"/>
        <rFont val="Open Sans"/>
        <family val="2"/>
      </rPr>
      <t>H0</t>
    </r>
  </si>
  <si>
    <t>Flankenpressung der abweichungsfreien Verzahnung</t>
  </si>
  <si>
    <t>Übermaßverlust</t>
  </si>
  <si>
    <t>Fügespiel</t>
  </si>
  <si>
    <r>
      <t>Delta</t>
    </r>
    <r>
      <rPr>
        <i/>
        <vertAlign val="subscript"/>
        <sz val="11"/>
        <color theme="1"/>
        <rFont val="Open Sans"/>
        <family val="2"/>
      </rPr>
      <t>u</t>
    </r>
  </si>
  <si>
    <r>
      <t>Delta</t>
    </r>
    <r>
      <rPr>
        <i/>
        <vertAlign val="subscript"/>
        <sz val="11"/>
        <color theme="1"/>
        <rFont val="Open Sans"/>
        <family val="2"/>
      </rPr>
      <t>F</t>
    </r>
  </si>
  <si>
    <r>
      <t>p</t>
    </r>
    <r>
      <rPr>
        <i/>
        <vertAlign val="subscript"/>
        <sz val="11"/>
        <color theme="1"/>
        <rFont val="Open Sans"/>
        <family val="2"/>
      </rPr>
      <t>min</t>
    </r>
  </si>
  <si>
    <r>
      <t>p</t>
    </r>
    <r>
      <rPr>
        <i/>
        <vertAlign val="subscript"/>
        <sz val="11"/>
        <color theme="1"/>
        <rFont val="Open Sans"/>
        <family val="2"/>
      </rPr>
      <t>max</t>
    </r>
  </si>
  <si>
    <t>kleinster möglicher Fugendruck</t>
  </si>
  <si>
    <t>größter möglicher Fugendruck</t>
  </si>
  <si>
    <r>
      <t>beta</t>
    </r>
    <r>
      <rPr>
        <i/>
        <vertAlign val="subscript"/>
        <sz val="11"/>
        <color theme="1"/>
        <rFont val="Open Sans"/>
        <family val="2"/>
      </rPr>
      <t>zd</t>
    </r>
  </si>
  <si>
    <r>
      <t>beta</t>
    </r>
    <r>
      <rPr>
        <i/>
        <vertAlign val="subscript"/>
        <sz val="11"/>
        <color theme="1"/>
        <rFont val="Open Sans"/>
        <family val="2"/>
      </rPr>
      <t>b</t>
    </r>
  </si>
  <si>
    <r>
      <t>beta</t>
    </r>
    <r>
      <rPr>
        <i/>
        <vertAlign val="subscript"/>
        <sz val="11"/>
        <color theme="1"/>
        <rFont val="Open Sans"/>
        <family val="2"/>
      </rPr>
      <t>t</t>
    </r>
  </si>
  <si>
    <t>Kerbwirkungszahl Zug-Druck</t>
  </si>
  <si>
    <t>Kerbwirkungszahl Biegung</t>
  </si>
  <si>
    <t>Kerbwirkungszahl Torsion</t>
  </si>
  <si>
    <r>
      <t>psi</t>
    </r>
    <r>
      <rPr>
        <i/>
        <vertAlign val="subscript"/>
        <sz val="11"/>
        <color theme="1"/>
        <rFont val="Open Sans"/>
        <family val="2"/>
      </rPr>
      <t>zdsigmaK</t>
    </r>
  </si>
  <si>
    <r>
      <t>psi</t>
    </r>
    <r>
      <rPr>
        <i/>
        <vertAlign val="subscript"/>
        <sz val="11"/>
        <color theme="1"/>
        <rFont val="Open Sans"/>
        <family val="2"/>
      </rPr>
      <t>bsigmaK</t>
    </r>
  </si>
  <si>
    <r>
      <t>psi</t>
    </r>
    <r>
      <rPr>
        <i/>
        <vertAlign val="subscript"/>
        <sz val="11"/>
        <color theme="1"/>
        <rFont val="Open Sans"/>
        <family val="2"/>
      </rPr>
      <t>tauK</t>
    </r>
  </si>
  <si>
    <t>Mittelspannungsempfindlichkeit Zug-Druck</t>
  </si>
  <si>
    <t>Mittelspannungsempfindlichkeit Biegung</t>
  </si>
  <si>
    <t>Mittelspannungsempfindlichkeit Torsion</t>
  </si>
  <si>
    <r>
      <t>K</t>
    </r>
    <r>
      <rPr>
        <i/>
        <vertAlign val="subscript"/>
        <sz val="11"/>
        <color theme="1"/>
        <rFont val="Open Sans"/>
        <family val="2"/>
      </rPr>
      <t>1sigmaS</t>
    </r>
  </si>
  <si>
    <r>
      <t>K</t>
    </r>
    <r>
      <rPr>
        <i/>
        <vertAlign val="subscript"/>
        <sz val="11"/>
        <color theme="1"/>
        <rFont val="Open Sans"/>
        <family val="2"/>
      </rPr>
      <t>1sigmaB</t>
    </r>
  </si>
  <si>
    <t>Technologischer Größeneinflussfaktor für die Streckgrenze</t>
  </si>
  <si>
    <t>Technologischer Größeneinflussfaktor für die Zugfestigkeit und Wechselfestigkeit</t>
  </si>
  <si>
    <t>Einfluss der Oberflächenrauheit für Zug-Druck und Biegung</t>
  </si>
  <si>
    <t>Einfluss der Oberflächenrauheit für Torsion</t>
  </si>
  <si>
    <r>
      <t>K</t>
    </r>
    <r>
      <rPr>
        <i/>
        <vertAlign val="subscript"/>
        <sz val="11"/>
        <color theme="1"/>
        <rFont val="Open Sans"/>
        <family val="2"/>
      </rPr>
      <t>Fsigma</t>
    </r>
  </si>
  <si>
    <r>
      <t>K</t>
    </r>
    <r>
      <rPr>
        <i/>
        <vertAlign val="subscript"/>
        <sz val="11"/>
        <color theme="1"/>
        <rFont val="Open Sans"/>
        <family val="2"/>
      </rPr>
      <t>Ftau</t>
    </r>
  </si>
  <si>
    <r>
      <t>sigma</t>
    </r>
    <r>
      <rPr>
        <i/>
        <vertAlign val="subscript"/>
        <sz val="11"/>
        <color theme="1"/>
        <rFont val="Open Sans"/>
        <family val="2"/>
      </rPr>
      <t>zdADK</t>
    </r>
  </si>
  <si>
    <r>
      <t>sigma</t>
    </r>
    <r>
      <rPr>
        <i/>
        <vertAlign val="subscript"/>
        <sz val="11"/>
        <color theme="1"/>
        <rFont val="Open Sans"/>
        <family val="2"/>
      </rPr>
      <t>bADK</t>
    </r>
  </si>
  <si>
    <r>
      <t>tau</t>
    </r>
    <r>
      <rPr>
        <i/>
        <vertAlign val="subscript"/>
        <sz val="11"/>
        <color theme="1"/>
        <rFont val="Open Sans"/>
        <family val="2"/>
      </rPr>
      <t>tADK</t>
    </r>
  </si>
  <si>
    <r>
      <t>Y</t>
    </r>
    <r>
      <rPr>
        <vertAlign val="subscript"/>
        <sz val="11"/>
        <color theme="1"/>
        <rFont val="Open Sans"/>
        <family val="2"/>
      </rPr>
      <t>FS1</t>
    </r>
  </si>
  <si>
    <r>
      <t>Y</t>
    </r>
    <r>
      <rPr>
        <vertAlign val="subscript"/>
        <sz val="11"/>
        <color theme="1"/>
        <rFont val="Open Sans"/>
        <family val="2"/>
      </rPr>
      <t>FS2</t>
    </r>
  </si>
  <si>
    <r>
      <t>Y</t>
    </r>
    <r>
      <rPr>
        <vertAlign val="subscript"/>
        <sz val="11"/>
        <color theme="1"/>
        <rFont val="Open Sans"/>
        <family val="2"/>
      </rPr>
      <t>Delta1</t>
    </r>
  </si>
  <si>
    <r>
      <t>Y</t>
    </r>
    <r>
      <rPr>
        <vertAlign val="subscript"/>
        <sz val="11"/>
        <color theme="1"/>
        <rFont val="Open Sans"/>
        <family val="2"/>
      </rPr>
      <t>Delta2</t>
    </r>
  </si>
  <si>
    <t>°C</t>
  </si>
  <si>
    <t>Fügetemperatur der Welle, Raumtemperatur=20°C</t>
  </si>
  <si>
    <t>Fügetemperatur der Nabe, Raumtemperatur=20°C</t>
  </si>
  <si>
    <t>Evolventenverzahnung: z - Zähnezahl</t>
  </si>
  <si>
    <t>Lager</t>
  </si>
  <si>
    <t>Verzahnung</t>
  </si>
  <si>
    <t>Wellenfestigkeit</t>
  </si>
  <si>
    <t>WNV</t>
  </si>
  <si>
    <t>Verläufe</t>
  </si>
  <si>
    <t>erreicht</t>
  </si>
  <si>
    <t>Punkte</t>
  </si>
  <si>
    <t>gesamt</t>
  </si>
  <si>
    <t>Summe</t>
  </si>
  <si>
    <t>Berechnung gewichtet</t>
  </si>
  <si>
    <r>
      <t>K</t>
    </r>
    <r>
      <rPr>
        <i/>
        <vertAlign val="subscript"/>
        <sz val="11"/>
        <color theme="1"/>
        <rFont val="Open Sans"/>
        <family val="2"/>
      </rPr>
      <t>BL</t>
    </r>
  </si>
  <si>
    <r>
      <t>theta</t>
    </r>
    <r>
      <rPr>
        <i/>
        <vertAlign val="subscript"/>
        <sz val="11"/>
        <color theme="1"/>
        <rFont val="Open Sans"/>
        <family val="2"/>
      </rPr>
      <t>W</t>
    </r>
  </si>
  <si>
    <r>
      <t>theta</t>
    </r>
    <r>
      <rPr>
        <i/>
        <vertAlign val="subscript"/>
        <sz val="11"/>
        <color theme="1"/>
        <rFont val="Open Sans"/>
        <family val="2"/>
      </rPr>
      <t>N</t>
    </r>
  </si>
  <si>
    <r>
      <t>K</t>
    </r>
    <r>
      <rPr>
        <i/>
        <vertAlign val="subscript"/>
        <sz val="11"/>
        <color theme="1"/>
        <rFont val="Open Sans"/>
        <family val="2"/>
      </rPr>
      <t>BI</t>
    </r>
  </si>
  <si>
    <r>
      <t>K</t>
    </r>
    <r>
      <rPr>
        <i/>
        <vertAlign val="subscript"/>
        <sz val="11"/>
        <color theme="1"/>
        <rFont val="Open Sans"/>
        <family val="2"/>
      </rPr>
      <t>BII</t>
    </r>
  </si>
  <si>
    <r>
      <t>sigma</t>
    </r>
    <r>
      <rPr>
        <i/>
        <vertAlign val="subscript"/>
        <sz val="11"/>
        <color theme="1"/>
        <rFont val="Open Sans"/>
        <family val="2"/>
      </rPr>
      <t>F01</t>
    </r>
  </si>
  <si>
    <r>
      <t>sigma</t>
    </r>
    <r>
      <rPr>
        <i/>
        <vertAlign val="subscript"/>
        <sz val="11"/>
        <color theme="1"/>
        <rFont val="Open Sans"/>
        <family val="2"/>
      </rPr>
      <t>F02</t>
    </r>
  </si>
  <si>
    <t>örtliche Zahnfußspannung der abweichungsfreien Verzahnung Rad 1</t>
  </si>
  <si>
    <t>örtliche Zahnfußspannung der abweichungsfreien Verzahnung Rad 2</t>
  </si>
  <si>
    <t>Nagorka</t>
  </si>
  <si>
    <t>Maxwell</t>
  </si>
  <si>
    <t>maxwell.nagorka@mailbox.tu-dresden.de</t>
  </si>
  <si>
    <t>22308E</t>
  </si>
  <si>
    <t>NU208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</si>
</sst>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11"/>
      <color theme="1"/>
      <name val="Open Sans"/>
      <family val="2"/>
    </font>
    <font>
      <sz val="11"/>
      <color theme="1"/>
      <name val="Open Sans"/>
      <family val="2"/>
    </font>
    <font>
      <sz val="11"/>
      <color theme="1"/>
      <name val="Open Sans"/>
      <family val="2"/>
    </font>
    <font>
      <sz val="11"/>
      <color theme="1"/>
      <name val="Open Sans"/>
      <family val="2"/>
    </font>
    <font>
      <sz val="11"/>
      <color theme="1"/>
      <name val="Open Sans"/>
      <family val="2"/>
    </font>
    <font>
      <sz val="11"/>
      <color theme="1"/>
      <name val="Open Sans"/>
      <family val="2"/>
    </font>
    <font>
      <sz val="11"/>
      <color theme="1"/>
      <name val="Open Sans"/>
      <family val="2"/>
    </font>
    <font>
      <sz val="11"/>
      <color theme="1"/>
      <name val="Open Sans"/>
      <family val="2"/>
    </font>
    <font>
      <vertAlign val="subscript"/>
      <sz val="11"/>
      <color theme="1"/>
      <name val="Open Sans"/>
      <family val="2"/>
    </font>
    <font>
      <b/>
      <sz val="11"/>
      <color theme="1"/>
      <name val="Open Sans"/>
      <family val="2"/>
    </font>
    <font>
      <vertAlign val="superscript"/>
      <sz val="11"/>
      <color theme="1"/>
      <name val="Open Sans"/>
      <family val="2"/>
    </font>
    <font>
      <b/>
      <sz val="11"/>
      <color theme="0"/>
      <name val="Calibri"/>
      <family val="2"/>
      <scheme val="minor"/>
    </font>
    <font>
      <i/>
      <sz val="11"/>
      <color theme="1"/>
      <name val="Open Sans"/>
      <family val="2"/>
    </font>
    <font>
      <b/>
      <vertAlign val="subscript"/>
      <sz val="11"/>
      <color theme="1"/>
      <name val="Open Sans"/>
      <family val="2"/>
    </font>
    <font>
      <i/>
      <vertAlign val="subscript"/>
      <sz val="11"/>
      <color theme="1"/>
      <name val="Open Sans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5117038483843"/>
        <bgColor theme="4" tint="0.79995117038483843"/>
      </patternFill>
    </fill>
  </fills>
  <borders count="3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ashed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16" fillId="0" borderId="0" applyNumberFormat="0" applyFill="0" applyBorder="0" applyAlignment="0" applyProtection="0"/>
  </cellStyleXfs>
  <cellXfs count="120">
    <xf numFmtId="0" fontId="0" fillId="0" borderId="0" xfId="0"/>
    <xf numFmtId="0" fontId="8" fillId="0" borderId="0" xfId="0" applyFont="1"/>
    <xf numFmtId="0" fontId="8" fillId="0" borderId="0" xfId="0" applyFont="1" applyProtection="1">
      <protection hidden="1"/>
    </xf>
    <xf numFmtId="0" fontId="8" fillId="0" borderId="0" xfId="0" applyFont="1" applyAlignment="1">
      <alignment horizontal="left"/>
    </xf>
    <xf numFmtId="0" fontId="8" fillId="0" borderId="3" xfId="0" applyFont="1" applyBorder="1"/>
    <xf numFmtId="0" fontId="8" fillId="0" borderId="4" xfId="0" applyFont="1" applyBorder="1"/>
    <xf numFmtId="0" fontId="8" fillId="0" borderId="4" xfId="0" applyFont="1" applyBorder="1" applyProtection="1">
      <protection locked="0"/>
    </xf>
    <xf numFmtId="0" fontId="8" fillId="0" borderId="5" xfId="0" applyFont="1" applyBorder="1"/>
    <xf numFmtId="0" fontId="8" fillId="0" borderId="5" xfId="0" applyFont="1" applyBorder="1" applyProtection="1">
      <protection hidden="1"/>
    </xf>
    <xf numFmtId="0" fontId="8" fillId="0" borderId="4" xfId="0" applyFont="1" applyBorder="1" applyProtection="1">
      <protection hidden="1"/>
    </xf>
    <xf numFmtId="0" fontId="8" fillId="0" borderId="4" xfId="0" applyFont="1" applyBorder="1" applyAlignment="1" applyProtection="1">
      <alignment horizontal="left"/>
      <protection locked="0"/>
    </xf>
    <xf numFmtId="0" fontId="8" fillId="0" borderId="4" xfId="0" applyFont="1" applyBorder="1" applyAlignment="1">
      <alignment horizontal="left"/>
    </xf>
    <xf numFmtId="0" fontId="8" fillId="0" borderId="5" xfId="0" applyFont="1" applyBorder="1" applyAlignment="1" applyProtection="1">
      <alignment horizontal="left"/>
      <protection locked="0"/>
    </xf>
    <xf numFmtId="0" fontId="8" fillId="0" borderId="7" xfId="0" applyFont="1" applyBorder="1"/>
    <xf numFmtId="0" fontId="8" fillId="0" borderId="8" xfId="0" applyFont="1" applyBorder="1"/>
    <xf numFmtId="0" fontId="8" fillId="0" borderId="10" xfId="0" applyFont="1" applyBorder="1" applyAlignment="1">
      <alignment horizontal="left"/>
    </xf>
    <xf numFmtId="0" fontId="10" fillId="0" borderId="10" xfId="0" applyFont="1" applyBorder="1" applyAlignment="1">
      <alignment horizontal="center"/>
    </xf>
    <xf numFmtId="0" fontId="8" fillId="0" borderId="5" xfId="0" applyFont="1" applyBorder="1" applyAlignment="1">
      <alignment horizontal="left"/>
    </xf>
    <xf numFmtId="0" fontId="10" fillId="0" borderId="5" xfId="0" applyFont="1" applyBorder="1" applyAlignment="1">
      <alignment horizontal="center"/>
    </xf>
    <xf numFmtId="0" fontId="8" fillId="0" borderId="10" xfId="0" applyFont="1" applyBorder="1"/>
    <xf numFmtId="0" fontId="8" fillId="0" borderId="11" xfId="0" applyFont="1" applyBorder="1" applyAlignment="1">
      <alignment horizontal="left"/>
    </xf>
    <xf numFmtId="0" fontId="8" fillId="0" borderId="12" xfId="0" applyFont="1" applyBorder="1" applyAlignment="1">
      <alignment horizontal="left"/>
    </xf>
    <xf numFmtId="0" fontId="8" fillId="0" borderId="12" xfId="0" applyFont="1" applyBorder="1"/>
    <xf numFmtId="0" fontId="8" fillId="0" borderId="13" xfId="0" applyFont="1" applyBorder="1"/>
    <xf numFmtId="0" fontId="8" fillId="0" borderId="2" xfId="0" applyFont="1" applyBorder="1"/>
    <xf numFmtId="0" fontId="8" fillId="0" borderId="10" xfId="0" applyFont="1" applyBorder="1" applyAlignment="1">
      <alignment wrapText="1"/>
    </xf>
    <xf numFmtId="0" fontId="8" fillId="0" borderId="10" xfId="0" applyFont="1" applyBorder="1" applyProtection="1">
      <protection locked="0"/>
    </xf>
    <xf numFmtId="0" fontId="8" fillId="0" borderId="5" xfId="0" applyFont="1" applyBorder="1" applyProtection="1">
      <protection locked="0"/>
    </xf>
    <xf numFmtId="0" fontId="8" fillId="0" borderId="5" xfId="0" applyFont="1" applyBorder="1" applyAlignment="1">
      <alignment wrapText="1"/>
    </xf>
    <xf numFmtId="0" fontId="8" fillId="0" borderId="17" xfId="0" applyFont="1" applyBorder="1"/>
    <xf numFmtId="0" fontId="8" fillId="0" borderId="19" xfId="0" applyFont="1" applyBorder="1" applyProtection="1">
      <protection locked="0"/>
    </xf>
    <xf numFmtId="0" fontId="8" fillId="0" borderId="19" xfId="0" applyFont="1" applyBorder="1"/>
    <xf numFmtId="0" fontId="12" fillId="2" borderId="21" xfId="0" applyFont="1" applyFill="1" applyBorder="1"/>
    <xf numFmtId="0" fontId="0" fillId="3" borderId="21" xfId="0" applyFill="1" applyBorder="1"/>
    <xf numFmtId="0" fontId="0" fillId="0" borderId="21" xfId="0" applyBorder="1"/>
    <xf numFmtId="0" fontId="8" fillId="0" borderId="22" xfId="0" applyFont="1" applyBorder="1"/>
    <xf numFmtId="0" fontId="8" fillId="0" borderId="23" xfId="0" applyFont="1" applyBorder="1"/>
    <xf numFmtId="0" fontId="8" fillId="0" borderId="23" xfId="0" applyFont="1" applyBorder="1" applyProtection="1">
      <protection locked="0"/>
    </xf>
    <xf numFmtId="0" fontId="7" fillId="0" borderId="5" xfId="0" applyFont="1" applyBorder="1"/>
    <xf numFmtId="0" fontId="7" fillId="0" borderId="0" xfId="0" applyFont="1"/>
    <xf numFmtId="0" fontId="13" fillId="0" borderId="5" xfId="0" applyFont="1" applyBorder="1"/>
    <xf numFmtId="0" fontId="13" fillId="0" borderId="12" xfId="0" applyFont="1" applyBorder="1"/>
    <xf numFmtId="0" fontId="10" fillId="0" borderId="5" xfId="0" applyFont="1" applyBorder="1"/>
    <xf numFmtId="0" fontId="10" fillId="0" borderId="4" xfId="0" applyFont="1" applyBorder="1"/>
    <xf numFmtId="0" fontId="10" fillId="0" borderId="23" xfId="0" applyFont="1" applyBorder="1"/>
    <xf numFmtId="0" fontId="6" fillId="0" borderId="0" xfId="0" applyFont="1"/>
    <xf numFmtId="0" fontId="6" fillId="0" borderId="5" xfId="0" applyFont="1" applyBorder="1"/>
    <xf numFmtId="0" fontId="5" fillId="0" borderId="5" xfId="0" applyFont="1" applyBorder="1"/>
    <xf numFmtId="0" fontId="5" fillId="0" borderId="0" xfId="0" applyFont="1"/>
    <xf numFmtId="0" fontId="10" fillId="0" borderId="2" xfId="0" applyFont="1" applyBorder="1" applyAlignment="1">
      <alignment horizontal="center"/>
    </xf>
    <xf numFmtId="0" fontId="10" fillId="0" borderId="16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0" fontId="10" fillId="0" borderId="15" xfId="0" applyFont="1" applyBorder="1" applyAlignment="1">
      <alignment horizontal="center"/>
    </xf>
    <xf numFmtId="0" fontId="4" fillId="0" borderId="5" xfId="0" applyFont="1" applyBorder="1"/>
    <xf numFmtId="0" fontId="4" fillId="0" borderId="0" xfId="0" applyFont="1"/>
    <xf numFmtId="0" fontId="8" fillId="0" borderId="9" xfId="0" applyFont="1" applyBorder="1"/>
    <xf numFmtId="0" fontId="8" fillId="0" borderId="9" xfId="0" applyFont="1" applyBorder="1" applyProtection="1">
      <protection locked="0"/>
    </xf>
    <xf numFmtId="0" fontId="3" fillId="0" borderId="5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10" fillId="0" borderId="12" xfId="0" applyFont="1" applyBorder="1"/>
    <xf numFmtId="0" fontId="10" fillId="0" borderId="13" xfId="0" applyFont="1" applyBorder="1"/>
    <xf numFmtId="0" fontId="3" fillId="0" borderId="13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8" fillId="0" borderId="20" xfId="0" applyFont="1" applyBorder="1"/>
    <xf numFmtId="0" fontId="8" fillId="0" borderId="22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24" xfId="0" applyFont="1" applyBorder="1"/>
    <xf numFmtId="0" fontId="3" fillId="0" borderId="25" xfId="0" applyFont="1" applyBorder="1" applyAlignment="1">
      <alignment horizontal="center"/>
    </xf>
    <xf numFmtId="0" fontId="3" fillId="0" borderId="26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27" xfId="0" applyFont="1" applyBorder="1" applyAlignment="1">
      <alignment horizontal="center"/>
    </xf>
    <xf numFmtId="0" fontId="8" fillId="0" borderId="14" xfId="0" applyFont="1" applyBorder="1"/>
    <xf numFmtId="0" fontId="8" fillId="0" borderId="27" xfId="0" applyFont="1" applyBorder="1" applyAlignment="1">
      <alignment horizontal="left"/>
    </xf>
    <xf numFmtId="0" fontId="8" fillId="0" borderId="29" xfId="0" applyFont="1" applyBorder="1"/>
    <xf numFmtId="0" fontId="8" fillId="0" borderId="29" xfId="0" applyFont="1" applyBorder="1" applyAlignment="1">
      <alignment horizontal="left"/>
    </xf>
    <xf numFmtId="0" fontId="8" fillId="0" borderId="23" xfId="0" applyFont="1" applyBorder="1" applyProtection="1">
      <protection hidden="1"/>
    </xf>
    <xf numFmtId="0" fontId="8" fillId="0" borderId="23" xfId="0" applyFont="1" applyBorder="1" applyAlignment="1" applyProtection="1">
      <alignment horizontal="left"/>
      <protection locked="0"/>
    </xf>
    <xf numFmtId="0" fontId="8" fillId="0" borderId="23" xfId="0" applyFont="1" applyBorder="1" applyAlignment="1">
      <alignment horizontal="left"/>
    </xf>
    <xf numFmtId="0" fontId="8" fillId="0" borderId="24" xfId="0" applyFont="1" applyBorder="1" applyAlignment="1">
      <alignment horizontal="left"/>
    </xf>
    <xf numFmtId="0" fontId="8" fillId="0" borderId="30" xfId="0" applyFont="1" applyBorder="1"/>
    <xf numFmtId="0" fontId="8" fillId="0" borderId="28" xfId="0" applyFont="1" applyBorder="1"/>
    <xf numFmtId="0" fontId="10" fillId="0" borderId="1" xfId="0" applyFont="1" applyBorder="1"/>
    <xf numFmtId="0" fontId="3" fillId="0" borderId="29" xfId="0" applyFont="1" applyBorder="1"/>
    <xf numFmtId="0" fontId="3" fillId="0" borderId="14" xfId="0" applyFont="1" applyBorder="1"/>
    <xf numFmtId="0" fontId="8" fillId="0" borderId="15" xfId="0" applyFont="1" applyBorder="1"/>
    <xf numFmtId="0" fontId="8" fillId="0" borderId="18" xfId="0" applyFont="1" applyBorder="1"/>
    <xf numFmtId="0" fontId="8" fillId="0" borderId="27" xfId="0" applyFont="1" applyBorder="1"/>
    <xf numFmtId="0" fontId="8" fillId="0" borderId="33" xfId="0" applyFont="1" applyBorder="1"/>
    <xf numFmtId="0" fontId="8" fillId="0" borderId="16" xfId="0" applyFont="1" applyBorder="1"/>
    <xf numFmtId="0" fontId="3" fillId="0" borderId="2" xfId="0" applyFont="1" applyBorder="1"/>
    <xf numFmtId="0" fontId="3" fillId="0" borderId="6" xfId="0" applyFont="1" applyBorder="1"/>
    <xf numFmtId="0" fontId="2" fillId="0" borderId="22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13" fillId="0" borderId="19" xfId="0" applyFont="1" applyBorder="1"/>
    <xf numFmtId="0" fontId="2" fillId="0" borderId="0" xfId="0" applyFont="1"/>
    <xf numFmtId="0" fontId="1" fillId="0" borderId="3" xfId="0" applyFont="1" applyBorder="1" applyProtection="1">
      <protection locked="0"/>
    </xf>
    <xf numFmtId="0" fontId="16" fillId="0" borderId="4" xfId="1" applyBorder="1" applyProtection="1">
      <protection locked="0"/>
    </xf>
    <xf numFmtId="0" fontId="1" fillId="0" borderId="10" xfId="0" applyFont="1" applyBorder="1" applyAlignment="1" applyProtection="1">
      <alignment horizontal="left"/>
      <protection locked="0"/>
    </xf>
    <xf numFmtId="0" fontId="1" fillId="0" borderId="5" xfId="0" applyFont="1" applyBorder="1" applyProtection="1">
      <protection locked="0"/>
    </xf>
    <xf numFmtId="0" fontId="7" fillId="0" borderId="1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31" xfId="0" applyFont="1" applyBorder="1" applyAlignment="1">
      <alignment horizontal="center"/>
    </xf>
    <xf numFmtId="0" fontId="10" fillId="0" borderId="32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16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0" fontId="10" fillId="0" borderId="15" xfId="0" applyFont="1" applyBorder="1" applyAlignment="1">
      <alignment horizontal="center"/>
    </xf>
  </cellXfs>
  <cellStyles count="2">
    <cellStyle name="Link" xfId="1" builtinId="8"/>
    <cellStyle name="Standard" xfId="0" builtinId="0"/>
  </cellStyles>
  <dxfs count="23"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rgb="FFEF7D00"/>
        </patternFill>
      </fill>
    </dxf>
    <dxf>
      <fill>
        <patternFill>
          <bgColor theme="2"/>
        </patternFill>
      </fill>
    </dxf>
  </dxfs>
  <tableStyles count="0" defaultTableStyle="TableStyleMedium2" defaultPivotStyle="PivotStyleLight16"/>
  <colors>
    <mruColors>
      <color rgb="FFEF7D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15</xdr:col>
      <xdr:colOff>0</xdr:colOff>
      <xdr:row>32</xdr:row>
      <xdr:rowOff>171450</xdr:rowOff>
    </xdr:from>
    <xdr:ext cx="65" cy="172227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8582025" y="5867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de-DE" sz="1100" b="0"/>
        </a:p>
      </xdr:txBody>
    </xdr:sp>
    <xdr:clientData/>
  </xdr:oneCellAnchor>
  <xdr:twoCellAnchor editAs="oneCell">
    <xdr:from>
      <xdr:col>0</xdr:col>
      <xdr:colOff>685800</xdr:colOff>
      <xdr:row>18</xdr:row>
      <xdr:rowOff>107958</xdr:rowOff>
    </xdr:from>
    <xdr:to>
      <xdr:col>20</xdr:col>
      <xdr:colOff>254374</xdr:colOff>
      <xdr:row>27</xdr:row>
      <xdr:rowOff>108969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5800" y="3994158"/>
          <a:ext cx="5295900" cy="1886961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Tabelle4" displayName="Tabelle4" ref="A1:A4" totalsRowShown="0">
  <autoFilter ref="A1:A4" xr:uid="{00000000-0009-0000-0100-000004000000}"/>
  <tableColumns count="1">
    <tableColumn id="1" xr3:uid="{00000000-0010-0000-0000-000001000000}" name="Lagerarten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1000000}" name="Tabelle5" displayName="Tabelle5" ref="C1:C4" totalsRowShown="0">
  <autoFilter ref="C1:C4" xr:uid="{00000000-0009-0000-0100-000005000000}"/>
  <tableColumns count="1">
    <tableColumn id="1" xr3:uid="{00000000-0010-0000-0100-000001000000}" name="Steigungsrichtung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2000000}" name="Tabelle1" displayName="Tabelle1" ref="E1:E3" totalsRowShown="0">
  <autoFilter ref="E1:E3" xr:uid="{00000000-0009-0000-0100-000001000000}"/>
  <tableColumns count="1">
    <tableColumn id="1" xr3:uid="{00000000-0010-0000-0200-000001000000}" name="logical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3000000}" name="Tabelle2" displayName="Tabelle2" ref="G1:G10" totalsRowShown="0">
  <autoFilter ref="G1:G10" xr:uid="{00000000-0009-0000-0100-000002000000}"/>
  <tableColumns count="1">
    <tableColumn id="1" xr3:uid="{00000000-0010-0000-0300-000001000000}" name="kerbform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4000000}" name="Tabelle3" displayName="Tabelle3" ref="I1:I7" totalsRowShown="0">
  <autoFilter ref="I1:I7" xr:uid="{00000000-0009-0000-0100-000003000000}"/>
  <tableColumns count="1">
    <tableColumn id="1" xr3:uid="{00000000-0010-0000-0400-000001000000}" name="werkstoff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5000000}" name="Tabelle6" displayName="Tabelle6" ref="K1:K3" totalsRowShown="0">
  <autoFilter ref="K1:K3" xr:uid="{00000000-0009-0000-0100-000006000000}"/>
  <tableColumns count="1">
    <tableColumn id="1" xr3:uid="{00000000-0010-0000-0500-000001000000}" name="mittelspannung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6000000}" name="Tabelle7" displayName="Tabelle7" ref="M1:M8" totalsRowShown="0">
  <autoFilter ref="M1:M8" xr:uid="{00000000-0009-0000-0100-000007000000}"/>
  <tableColumns count="1">
    <tableColumn id="1" xr3:uid="{00000000-0010-0000-0600-000001000000}" name="wnv-art-formschlus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xwell.nagorka@mailbox.tu-dresden.de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W191"/>
  <sheetViews>
    <sheetView tabSelected="1" topLeftCell="A32" zoomScale="85" zoomScaleNormal="85" workbookViewId="0">
      <selection activeCell="L184" sqref="L184"/>
    </sheetView>
  </sheetViews>
  <sheetFormatPr baseColWidth="10" defaultColWidth="11.41796875" defaultRowHeight="16.5" x14ac:dyDescent="0.75"/>
  <cols>
    <col min="1" max="1" width="11.68359375" style="1" customWidth="1"/>
    <col min="2" max="2" width="24.47265625" style="1" customWidth="1"/>
    <col min="3" max="3" width="6.68359375" style="1" customWidth="1"/>
    <col min="4" max="5" width="6.26171875" style="1" hidden="1" customWidth="1"/>
    <col min="6" max="6" width="11.68359375" style="1" customWidth="1"/>
    <col min="7" max="7" width="19.5234375" style="1" customWidth="1"/>
    <col min="8" max="8" width="6.68359375" style="1" customWidth="1"/>
    <col min="9" max="10" width="6.26171875" style="1" hidden="1" customWidth="1"/>
    <col min="11" max="11" width="11.578125" style="1" customWidth="1"/>
    <col min="12" max="12" width="17.20703125" style="1" customWidth="1"/>
    <col min="13" max="13" width="6.68359375" style="1" customWidth="1"/>
    <col min="14" max="15" width="6.26171875" style="1" hidden="1" customWidth="1"/>
    <col min="16" max="18" width="11.41796875" style="1"/>
    <col min="19" max="19" width="24.41796875" style="1" customWidth="1"/>
    <col min="20" max="16384" width="11.41796875" style="1"/>
  </cols>
  <sheetData>
    <row r="2" spans="1:23" ht="16.8" thickBot="1" x14ac:dyDescent="0.8">
      <c r="A2" s="106" t="s">
        <v>15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52"/>
      <c r="O2" s="52"/>
      <c r="P2" s="110" t="s">
        <v>107</v>
      </c>
      <c r="Q2" s="110"/>
      <c r="R2" s="110"/>
      <c r="S2" s="111" t="s">
        <v>283</v>
      </c>
      <c r="T2" s="110"/>
      <c r="U2" s="112"/>
      <c r="V2" s="88"/>
      <c r="W2" s="88"/>
    </row>
    <row r="3" spans="1:23" x14ac:dyDescent="0.75">
      <c r="A3" s="4" t="s">
        <v>9</v>
      </c>
      <c r="B3" s="102" t="s">
        <v>296</v>
      </c>
      <c r="C3" s="13"/>
      <c r="D3" s="87"/>
      <c r="E3" s="70"/>
      <c r="F3" s="29" t="s">
        <v>10</v>
      </c>
      <c r="G3" s="102" t="s">
        <v>297</v>
      </c>
      <c r="H3" s="13"/>
      <c r="P3" s="39" t="s">
        <v>209</v>
      </c>
      <c r="S3" s="95"/>
      <c r="T3" s="96" t="s">
        <v>282</v>
      </c>
      <c r="U3" s="97" t="s">
        <v>284</v>
      </c>
    </row>
    <row r="4" spans="1:23" x14ac:dyDescent="0.75">
      <c r="A4" s="5" t="s">
        <v>11</v>
      </c>
      <c r="B4" s="6">
        <v>5015022</v>
      </c>
      <c r="C4" s="14"/>
      <c r="D4" s="80"/>
      <c r="F4" s="23" t="s">
        <v>12</v>
      </c>
      <c r="G4" s="103" t="s">
        <v>298</v>
      </c>
      <c r="H4" s="14"/>
      <c r="P4" s="39" t="s">
        <v>208</v>
      </c>
      <c r="S4" s="89" t="s">
        <v>277</v>
      </c>
      <c r="T4" s="1">
        <f>SUM(D42:D47)+SUM(I42:I47)+SUM(N42:N47)+SUM(D56:D61)+SUM(I56:I61)+SUM(N56:N61)</f>
        <v>0</v>
      </c>
      <c r="U4" s="94">
        <f>SUM(E42:E47)+SUM(J42:J47)+SUM(O42:O47)+SUM(E56:E61)+SUM(J56:J61)+SUM(O56:O61)</f>
        <v>21</v>
      </c>
    </row>
    <row r="5" spans="1:23" x14ac:dyDescent="0.75">
      <c r="S5" s="89" t="s">
        <v>278</v>
      </c>
      <c r="T5" s="1">
        <f>SUM(D84:D99)+SUM(N84:N99)</f>
        <v>0</v>
      </c>
      <c r="U5" s="73">
        <f>SUM(E84:E99)+SUM(O84:O99)</f>
        <v>19</v>
      </c>
    </row>
    <row r="6" spans="1:23" x14ac:dyDescent="0.75">
      <c r="A6" s="2" t="s">
        <v>0</v>
      </c>
      <c r="B6" s="2">
        <f>IF(OR(LEFT($G$3,1)={"A";"Ä";"B"}),1,IF(OR(LEFT($G$3,1)={"C";"D";"E"}),2,IF(OR(LEFT($G$3,1)={"F";"G";"H"}),3,IF(OR(LEFT($G$3,1)={"I";"J";"K"}),4,IF(OR(LEFT($G$3,1)={"L";"M";"N"}),5,IF(OR(LEFT($G$3,1)={"O";"Ö";"P"}),6,IF(OR(LEFT($G$3,1)={"Q";"R";"S"}),7,IF(OR(LEFT($G$3,1)={"T";"U";"Ü";"V"}),8,IF(OR(LEFT($G$3,1)={"W";"X";"Y";"Z"}),9,"x")))))))))</f>
        <v>5</v>
      </c>
      <c r="C6" s="2">
        <f>IF(OR(MID($G$3,2,1)={"A";"Ä";"B"}),1,IF(OR(MID($G$3,2,1)={"C";"D";"E"}),2,IF(OR(MID($G$3,2,1)={"F";"G";"H"}),3,IF(OR(MID($G$3,2,1)={"I";"J";"K"}),4,IF(OR(MID($G$3,2,1)={"L";"M";"N"}),5,IF(OR(MID($G$3,2,1)={"O";"Ö";"P"}),6,IF(OR(MID($G$3,2,1)={"Q";"R";"S"}),7,IF(OR(MID($G$3,2,1)={"T";"U";"Ü";"V"}),8,IF(OR(MID($G$3,2,1)={"W";"X";"Y";"Z"}),9,"x")))))))))</f>
        <v>1</v>
      </c>
      <c r="D6" s="2"/>
      <c r="E6" s="2"/>
      <c r="F6" s="2">
        <f>IF(OR(LEFT($B$3,1)={"A";"Ä";"B"}),1,IF(OR(LEFT($B$3,1)={"C";"D";"E"}),2,IF(OR(LEFT($B$3,1)={"F";"G";"H"}),3,IF(OR(LEFT($B$3,1)={"I";"J";"K"}),4,IF(OR(LEFT($B$3,1)={"L";"M";"N"}),5,IF(OR(LEFT($B$3,1)={"O";"Ö";"P"}),6,IF(OR(LEFT($B$3,1)={"Q";"R";"S"}),7,IF(OR(LEFT($B$3,1)={"T";"U";"Ü";"V"}),8,IF(OR(LEFT($B$3,1)={"W";"X";"Y";"Z"}),9,"x")))))))))</f>
        <v>5</v>
      </c>
      <c r="H6" s="2"/>
      <c r="I6" s="2"/>
      <c r="J6" s="2"/>
      <c r="K6" s="2"/>
      <c r="S6" s="89" t="s">
        <v>279</v>
      </c>
      <c r="T6" s="1">
        <f>SUM(D127:D141)+SUM(I127:I141)+SUM(N127:N141)</f>
        <v>0</v>
      </c>
      <c r="U6" s="73">
        <f>SUM(E127:E141)+SUM(J127:J141)+SUM(O127:O141)</f>
        <v>25.5</v>
      </c>
    </row>
    <row r="7" spans="1:23" x14ac:dyDescent="0.7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S7" s="90" t="s">
        <v>280</v>
      </c>
      <c r="T7" s="57">
        <f>D150+N150+SUM(D173:D180)+D185+I185+N185</f>
        <v>0</v>
      </c>
      <c r="U7" s="91">
        <f>E150+O150+SUM(E173:E180)+E185+J185+O185</f>
        <v>10</v>
      </c>
    </row>
    <row r="8" spans="1:23" ht="16.8" thickBot="1" x14ac:dyDescent="0.8">
      <c r="A8" s="106" t="s">
        <v>14</v>
      </c>
      <c r="B8" s="106"/>
      <c r="C8" s="106"/>
      <c r="D8" s="106"/>
      <c r="E8" s="106"/>
      <c r="F8" s="106"/>
      <c r="G8" s="106"/>
      <c r="H8" s="106"/>
      <c r="I8" s="106"/>
      <c r="J8" s="106"/>
      <c r="K8" s="106"/>
      <c r="L8" s="106"/>
      <c r="M8" s="106"/>
      <c r="N8" s="106"/>
      <c r="O8" s="106"/>
      <c r="S8" s="92"/>
      <c r="T8" s="93"/>
      <c r="U8" s="94"/>
    </row>
    <row r="9" spans="1:23" ht="18" x14ac:dyDescent="0.75">
      <c r="A9" s="36" t="s">
        <v>40</v>
      </c>
      <c r="B9" s="82">
        <f>IF(OR(LEFT($G$3,1)={"A";"Ä";"B"}),30,IF(OR(LEFT($G$3,1)={"C";"D";"E"}),40,IF(OR(LEFT($G$3,1)={"F";"G";"H"}),50,IF(OR(LEFT($G$3,1)={"I";"J";"K"}),60,IF(OR(LEFT($G$3,1)={"L";"M";"N"}),70,IF(OR(LEFT($G$3,1)={"O";"Ö";"P"}),65,IF(OR(LEFT($G$3,1)={"Q";"R";"S"}),55,IF(OR(LEFT($G$3,1)={"T";"U";"Ü";"V"}),45,IF(OR(LEFT($G$3,1)={"W";"X";"Y";"Z"}),35,"x")))))))))</f>
        <v>70</v>
      </c>
      <c r="C9" s="36" t="s">
        <v>31</v>
      </c>
      <c r="S9" s="89" t="s">
        <v>286</v>
      </c>
      <c r="T9" s="1">
        <f>CEILING(SUM(T4:T7)*35/SUM(U4:U7),0.5)</f>
        <v>0</v>
      </c>
      <c r="U9" s="73">
        <v>35</v>
      </c>
    </row>
    <row r="10" spans="1:23" x14ac:dyDescent="0.75">
      <c r="A10" s="7" t="s">
        <v>41</v>
      </c>
      <c r="B10" s="8">
        <f>IF(OR(MID($G$3,2,1)={"A";"Ä";"B"}),120,IF(OR(MID($G$3,2,1)={"C";"D";"E"}),130,IF(OR(MID($G$3,2,1)={"F";"G";"H"}),140,IF(OR(MID($G$3,2,1)={"I";"J";"K"}),150,IF(OR(MID($G$3,2,1)={"L";"M";"N"}),160,IF(OR(MID($G$3,2,1)={"O";"Ö";"P"}),155,IF(OR(MID($G$3,2,1)={"Q";"R";"S"}),145,IF(OR(MID($G$3,2,1)={"T";"U";"Ü";"V"}),135,IF(OR(MID($G$3,2,1)={"W";"X";"Y";"Z"}),120,"x")))))))))</f>
        <v>120</v>
      </c>
      <c r="C10" s="7" t="s">
        <v>28</v>
      </c>
      <c r="S10" s="89" t="s">
        <v>281</v>
      </c>
      <c r="T10" s="1">
        <v>0</v>
      </c>
      <c r="U10" s="73">
        <v>5</v>
      </c>
    </row>
    <row r="11" spans="1:23" x14ac:dyDescent="0.75">
      <c r="A11" s="7" t="s">
        <v>42</v>
      </c>
      <c r="B11" s="8">
        <f>IF(OR(MID($G$3,2,1)={"A";"Ä";"B"}),3,IF(OR(MID($G$3,2,1)={"C";"D";"E"}),4,IF(OR(MID($G$3,2,1)={"F";"G";"H"}),5,IF(OR(MID($G$3,2,1)={"I";"J";"K"}),6,IF(OR(MID($G$3,2,1)={"L";"M";"N"}),7,IF(OR(MID($G$3,2,1)={"O";"Ö";"P"}),6.5,IF(OR(MID($G$3,2,1)={"Q";"R";"S"}),5.5,IF(OR(MID($G$3,2,1)={"T";"U";"Ü";"V"}),4.5,IF(OR(MID($G$3,2,1)={"W";"X";"Y";"Z"}),3.5,"x")))))))))</f>
        <v>3</v>
      </c>
      <c r="C11" s="7" t="s">
        <v>32</v>
      </c>
      <c r="K11" s="2"/>
      <c r="S11" s="80"/>
      <c r="U11" s="73"/>
    </row>
    <row r="12" spans="1:23" x14ac:dyDescent="0.75">
      <c r="A12" s="5" t="s">
        <v>43</v>
      </c>
      <c r="B12" s="9">
        <f>IF(OR(LEFT($B$3,1)={"A";"Ä";"B"}),2,IF(OR(LEFT($B$3,1)={"C";"D";"E"}),2.5,IF(OR(LEFT($B$3,1)={"F";"G";"H"}),3,IF(OR(LEFT($B$3,1)={"I";"J";"K"}),3.5,IF(OR(LEFT($B$3,1)={"L";"M";"N"}),4,IF(OR(LEFT($B$3,1)={"O";"Ö";"P"}),3.75,IF(OR(LEFT($B$3,1)={"Q";"R";"S"}),3.25,IF(OR(LEFT($B$3,1)={"T";"U";"Ü";"V"}),2.75,IF(OR(LEFT($B$3,1)={"W";"X";"Y";"Z"}),2.25,"x")))))))))</f>
        <v>4</v>
      </c>
      <c r="C12" s="5"/>
      <c r="K12" s="2"/>
      <c r="S12" s="90" t="s">
        <v>285</v>
      </c>
      <c r="T12" s="57">
        <f>T9+T10</f>
        <v>0</v>
      </c>
      <c r="U12" s="91">
        <v>40</v>
      </c>
    </row>
    <row r="14" spans="1:23" ht="16.8" thickBot="1" x14ac:dyDescent="0.8">
      <c r="A14" s="106" t="s">
        <v>13</v>
      </c>
      <c r="B14" s="106"/>
      <c r="C14" s="106"/>
      <c r="D14" s="106"/>
      <c r="E14" s="106"/>
      <c r="F14" s="106"/>
      <c r="G14" s="106"/>
      <c r="H14" s="106"/>
      <c r="I14" s="106"/>
      <c r="J14" s="106"/>
      <c r="K14" s="106"/>
      <c r="L14" s="106"/>
      <c r="M14" s="106"/>
      <c r="N14" s="106"/>
      <c r="O14" s="106"/>
    </row>
    <row r="15" spans="1:23" x14ac:dyDescent="0.75">
      <c r="A15" s="36" t="s">
        <v>33</v>
      </c>
      <c r="B15" s="83">
        <v>53</v>
      </c>
      <c r="C15" s="84" t="s">
        <v>28</v>
      </c>
      <c r="D15" s="81"/>
      <c r="E15" s="85"/>
      <c r="F15" s="86" t="s">
        <v>35</v>
      </c>
      <c r="G15" s="83">
        <v>53</v>
      </c>
      <c r="H15" s="36" t="s">
        <v>28</v>
      </c>
      <c r="I15" s="80"/>
      <c r="J15" s="73"/>
      <c r="K15" s="86" t="s">
        <v>38</v>
      </c>
      <c r="L15" s="83">
        <v>96</v>
      </c>
      <c r="M15" s="36" t="s">
        <v>28</v>
      </c>
      <c r="N15" s="80"/>
      <c r="P15" s="1" t="s">
        <v>172</v>
      </c>
    </row>
    <row r="16" spans="1:23" x14ac:dyDescent="0.75">
      <c r="A16" s="5" t="s">
        <v>34</v>
      </c>
      <c r="B16" s="10">
        <v>83</v>
      </c>
      <c r="C16" s="11" t="s">
        <v>28</v>
      </c>
      <c r="D16" s="81"/>
      <c r="E16" s="3"/>
      <c r="F16" s="22" t="s">
        <v>36</v>
      </c>
      <c r="G16" s="12">
        <v>43</v>
      </c>
      <c r="H16" s="7" t="s">
        <v>28</v>
      </c>
      <c r="I16" s="80"/>
      <c r="K16" s="23" t="s">
        <v>39</v>
      </c>
      <c r="L16" s="10">
        <v>40</v>
      </c>
      <c r="M16" s="5" t="s">
        <v>28</v>
      </c>
      <c r="N16" s="80"/>
    </row>
    <row r="17" spans="3:11" x14ac:dyDescent="0.75">
      <c r="C17" s="3"/>
      <c r="D17" s="3"/>
      <c r="E17" s="3"/>
      <c r="F17" s="23" t="s">
        <v>37</v>
      </c>
      <c r="G17" s="10">
        <v>40</v>
      </c>
      <c r="H17" s="5" t="s">
        <v>28</v>
      </c>
      <c r="I17" s="80"/>
      <c r="K17" s="79"/>
    </row>
    <row r="34" spans="1:16" ht="16.8" thickBot="1" x14ac:dyDescent="0.8">
      <c r="A34" s="106" t="s">
        <v>44</v>
      </c>
      <c r="B34" s="106"/>
      <c r="C34" s="106"/>
      <c r="D34" s="106"/>
      <c r="E34" s="106"/>
      <c r="F34" s="106"/>
      <c r="G34" s="106"/>
      <c r="H34" s="106"/>
      <c r="I34" s="106"/>
      <c r="J34" s="106"/>
      <c r="K34" s="106"/>
      <c r="L34" s="106"/>
      <c r="M34" s="106"/>
      <c r="N34" s="64"/>
      <c r="O34" s="64"/>
    </row>
    <row r="35" spans="1:16" x14ac:dyDescent="0.75">
      <c r="A35" s="114" t="s">
        <v>1</v>
      </c>
      <c r="B35" s="114"/>
      <c r="C35" s="114"/>
      <c r="D35" s="50"/>
      <c r="E35" s="49"/>
      <c r="F35" s="115" t="s">
        <v>3</v>
      </c>
      <c r="G35" s="114"/>
      <c r="H35" s="116"/>
      <c r="I35" s="50"/>
      <c r="J35" s="49"/>
      <c r="K35" s="115" t="s">
        <v>5</v>
      </c>
      <c r="L35" s="114"/>
      <c r="M35" s="114"/>
      <c r="N35" s="50"/>
      <c r="O35" s="51"/>
    </row>
    <row r="36" spans="1:16" x14ac:dyDescent="0.75">
      <c r="A36" s="15" t="s">
        <v>45</v>
      </c>
      <c r="B36" s="104" t="s">
        <v>299</v>
      </c>
      <c r="C36" s="16"/>
      <c r="D36" s="62" t="s">
        <v>106</v>
      </c>
      <c r="E36" s="59" t="s">
        <v>106</v>
      </c>
      <c r="F36" s="20" t="s">
        <v>45</v>
      </c>
      <c r="G36" s="104" t="s">
        <v>300</v>
      </c>
      <c r="H36" s="16"/>
      <c r="I36" s="62" t="s">
        <v>106</v>
      </c>
      <c r="J36" s="59" t="s">
        <v>106</v>
      </c>
      <c r="K36" s="20" t="s">
        <v>45</v>
      </c>
      <c r="L36" s="104" t="s">
        <v>300</v>
      </c>
      <c r="M36" s="16"/>
      <c r="N36" s="62" t="s">
        <v>106</v>
      </c>
      <c r="O36" s="68" t="s">
        <v>106</v>
      </c>
      <c r="P36" s="1" t="s">
        <v>108</v>
      </c>
    </row>
    <row r="37" spans="1:16" x14ac:dyDescent="0.75">
      <c r="A37" s="17" t="s">
        <v>51</v>
      </c>
      <c r="B37" s="12" t="s">
        <v>205</v>
      </c>
      <c r="C37" s="18"/>
      <c r="D37" s="63" t="s">
        <v>106</v>
      </c>
      <c r="E37" s="59" t="s">
        <v>106</v>
      </c>
      <c r="F37" s="21" t="s">
        <v>51</v>
      </c>
      <c r="G37" s="12" t="s">
        <v>205</v>
      </c>
      <c r="H37" s="18"/>
      <c r="I37" s="63" t="s">
        <v>106</v>
      </c>
      <c r="J37" s="59" t="s">
        <v>106</v>
      </c>
      <c r="K37" s="21" t="s">
        <v>51</v>
      </c>
      <c r="L37" s="12" t="s">
        <v>205</v>
      </c>
      <c r="M37" s="18"/>
      <c r="N37" s="63" t="s">
        <v>106</v>
      </c>
      <c r="O37" s="68" t="s">
        <v>106</v>
      </c>
    </row>
    <row r="38" spans="1:16" ht="18" x14ac:dyDescent="0.75">
      <c r="A38" s="7" t="s">
        <v>47</v>
      </c>
      <c r="B38" s="12">
        <v>283.5</v>
      </c>
      <c r="C38" s="7" t="s">
        <v>31</v>
      </c>
      <c r="D38" s="63" t="s">
        <v>106</v>
      </c>
      <c r="E38" s="59" t="s">
        <v>106</v>
      </c>
      <c r="F38" s="22" t="s">
        <v>47</v>
      </c>
      <c r="G38" s="12">
        <v>283.5</v>
      </c>
      <c r="H38" s="7" t="s">
        <v>31</v>
      </c>
      <c r="I38" s="63" t="s">
        <v>106</v>
      </c>
      <c r="J38" s="59" t="s">
        <v>106</v>
      </c>
      <c r="K38" s="22" t="s">
        <v>47</v>
      </c>
      <c r="L38" s="12">
        <v>283.5</v>
      </c>
      <c r="M38" s="7" t="s">
        <v>31</v>
      </c>
      <c r="N38" s="63" t="s">
        <v>106</v>
      </c>
      <c r="O38" s="68" t="s">
        <v>106</v>
      </c>
      <c r="P38" s="1" t="s">
        <v>112</v>
      </c>
    </row>
    <row r="39" spans="1:16" x14ac:dyDescent="0.75">
      <c r="A39" s="7" t="s">
        <v>48</v>
      </c>
      <c r="B39" s="12">
        <v>88800</v>
      </c>
      <c r="C39" s="7" t="s">
        <v>50</v>
      </c>
      <c r="D39" s="63" t="s">
        <v>106</v>
      </c>
      <c r="E39" s="59" t="s">
        <v>106</v>
      </c>
      <c r="F39" s="22" t="s">
        <v>48</v>
      </c>
      <c r="G39" s="12">
        <v>88800</v>
      </c>
      <c r="H39" s="7" t="s">
        <v>50</v>
      </c>
      <c r="I39" s="63" t="s">
        <v>106</v>
      </c>
      <c r="J39" s="59" t="s">
        <v>106</v>
      </c>
      <c r="K39" s="22" t="s">
        <v>48</v>
      </c>
      <c r="L39" s="12">
        <v>88800</v>
      </c>
      <c r="M39" s="7" t="s">
        <v>50</v>
      </c>
      <c r="N39" s="63" t="s">
        <v>106</v>
      </c>
      <c r="O39" s="68" t="s">
        <v>106</v>
      </c>
      <c r="P39" s="1" t="s">
        <v>114</v>
      </c>
    </row>
    <row r="40" spans="1:16" x14ac:dyDescent="0.75">
      <c r="A40" s="7" t="s">
        <v>49</v>
      </c>
      <c r="B40" s="12">
        <v>83000</v>
      </c>
      <c r="C40" s="7" t="s">
        <v>50</v>
      </c>
      <c r="D40" s="63" t="s">
        <v>106</v>
      </c>
      <c r="E40" s="59" t="s">
        <v>106</v>
      </c>
      <c r="F40" s="22" t="s">
        <v>49</v>
      </c>
      <c r="G40" s="12">
        <v>83000</v>
      </c>
      <c r="H40" s="7" t="s">
        <v>50</v>
      </c>
      <c r="I40" s="63" t="s">
        <v>106</v>
      </c>
      <c r="J40" s="59" t="s">
        <v>106</v>
      </c>
      <c r="K40" s="22" t="s">
        <v>49</v>
      </c>
      <c r="L40" s="12">
        <v>83000</v>
      </c>
      <c r="M40" s="7" t="s">
        <v>50</v>
      </c>
      <c r="N40" s="63" t="s">
        <v>106</v>
      </c>
      <c r="O40" s="68" t="s">
        <v>106</v>
      </c>
      <c r="P40" s="1" t="s">
        <v>113</v>
      </c>
    </row>
    <row r="41" spans="1:16" x14ac:dyDescent="0.75">
      <c r="A41" s="7" t="s">
        <v>46</v>
      </c>
      <c r="B41" s="12">
        <v>1471.1786999999999</v>
      </c>
      <c r="C41" s="7" t="s">
        <v>19</v>
      </c>
      <c r="D41" s="63" t="s">
        <v>106</v>
      </c>
      <c r="E41" s="59" t="s">
        <v>106</v>
      </c>
      <c r="F41" s="22" t="s">
        <v>46</v>
      </c>
      <c r="G41" s="12">
        <v>0</v>
      </c>
      <c r="H41" s="7" t="s">
        <v>19</v>
      </c>
      <c r="I41" s="63" t="s">
        <v>106</v>
      </c>
      <c r="J41" s="59" t="s">
        <v>106</v>
      </c>
      <c r="K41" s="22" t="s">
        <v>46</v>
      </c>
      <c r="L41" s="12">
        <v>0</v>
      </c>
      <c r="M41" s="7" t="s">
        <v>19</v>
      </c>
      <c r="N41" s="63" t="s">
        <v>106</v>
      </c>
      <c r="O41" s="68" t="s">
        <v>106</v>
      </c>
      <c r="P41" s="1" t="s">
        <v>110</v>
      </c>
    </row>
    <row r="42" spans="1:16" x14ac:dyDescent="0.75">
      <c r="A42" s="40" t="s">
        <v>213</v>
      </c>
      <c r="B42" s="12">
        <v>2529.0137</v>
      </c>
      <c r="C42" s="7" t="s">
        <v>19</v>
      </c>
      <c r="D42" s="63"/>
      <c r="E42" s="59">
        <v>0.5</v>
      </c>
      <c r="F42" s="41" t="s">
        <v>213</v>
      </c>
      <c r="G42" s="12">
        <v>3811.0675000000001</v>
      </c>
      <c r="H42" s="7" t="s">
        <v>19</v>
      </c>
      <c r="I42" s="63"/>
      <c r="J42" s="59">
        <v>0.5</v>
      </c>
      <c r="K42" s="41" t="s">
        <v>213</v>
      </c>
      <c r="L42" s="12">
        <v>1023.3665</v>
      </c>
      <c r="M42" s="7" t="s">
        <v>19</v>
      </c>
      <c r="N42" s="63"/>
      <c r="O42" s="68">
        <v>0.5</v>
      </c>
      <c r="P42" s="1" t="s">
        <v>109</v>
      </c>
    </row>
    <row r="43" spans="1:16" x14ac:dyDescent="0.75">
      <c r="A43" s="40" t="s">
        <v>287</v>
      </c>
      <c r="B43" s="12">
        <v>0.93520000000000003</v>
      </c>
      <c r="C43" s="7"/>
      <c r="D43" s="63"/>
      <c r="E43" s="59">
        <v>0.5</v>
      </c>
      <c r="F43" s="41" t="s">
        <v>287</v>
      </c>
      <c r="G43" s="12">
        <v>0.93520000000000003</v>
      </c>
      <c r="H43" s="7"/>
      <c r="I43" s="63"/>
      <c r="J43" s="59">
        <v>0.5</v>
      </c>
      <c r="K43" s="41" t="s">
        <v>287</v>
      </c>
      <c r="L43" s="12">
        <v>0.93520000000000003</v>
      </c>
      <c r="M43" s="7"/>
      <c r="N43" s="63"/>
      <c r="O43" s="68">
        <v>0.5</v>
      </c>
      <c r="P43" s="1" t="s">
        <v>111</v>
      </c>
    </row>
    <row r="44" spans="1:16" x14ac:dyDescent="0.75">
      <c r="A44" s="40" t="s">
        <v>7</v>
      </c>
      <c r="B44" s="12">
        <v>0.67</v>
      </c>
      <c r="C44" s="7"/>
      <c r="D44" s="22"/>
      <c r="E44" s="60">
        <v>0.25</v>
      </c>
      <c r="F44" s="41" t="s">
        <v>7</v>
      </c>
      <c r="G44" s="12">
        <v>0</v>
      </c>
      <c r="H44" s="7"/>
      <c r="I44" s="22"/>
      <c r="J44" s="60">
        <v>0.25</v>
      </c>
      <c r="K44" s="41" t="s">
        <v>7</v>
      </c>
      <c r="L44" s="12">
        <v>0</v>
      </c>
      <c r="M44" s="7"/>
      <c r="N44" s="22"/>
      <c r="O44" s="71">
        <v>0.25</v>
      </c>
      <c r="P44" s="1" t="s">
        <v>115</v>
      </c>
    </row>
    <row r="45" spans="1:16" x14ac:dyDescent="0.75">
      <c r="A45" s="40" t="s">
        <v>8</v>
      </c>
      <c r="B45" s="12">
        <v>3.2</v>
      </c>
      <c r="C45" s="7"/>
      <c r="D45" s="22"/>
      <c r="E45" s="60">
        <v>0.25</v>
      </c>
      <c r="F45" s="41" t="s">
        <v>8</v>
      </c>
      <c r="G45" s="12">
        <v>1</v>
      </c>
      <c r="H45" s="7"/>
      <c r="I45" s="22"/>
      <c r="J45" s="60">
        <v>0.25</v>
      </c>
      <c r="K45" s="41" t="s">
        <v>8</v>
      </c>
      <c r="L45" s="12">
        <v>1</v>
      </c>
      <c r="M45" s="7"/>
      <c r="N45" s="22"/>
      <c r="O45" s="71">
        <v>0.25</v>
      </c>
      <c r="P45" s="1" t="s">
        <v>116</v>
      </c>
    </row>
    <row r="46" spans="1:16" x14ac:dyDescent="0.75">
      <c r="A46" s="42" t="s">
        <v>210</v>
      </c>
      <c r="B46" s="12">
        <v>9.5314999999999994</v>
      </c>
      <c r="C46" s="7"/>
      <c r="D46" s="22"/>
      <c r="E46" s="60">
        <v>1</v>
      </c>
      <c r="F46" s="42" t="s">
        <v>210</v>
      </c>
      <c r="G46" s="12">
        <v>21.778700000000001</v>
      </c>
      <c r="H46" s="7"/>
      <c r="I46" s="22"/>
      <c r="J46" s="60">
        <v>1</v>
      </c>
      <c r="K46" s="65" t="s">
        <v>210</v>
      </c>
      <c r="L46" s="12">
        <v>81.104900000000001</v>
      </c>
      <c r="M46" s="7"/>
      <c r="N46" s="22"/>
      <c r="O46" s="71">
        <v>1</v>
      </c>
      <c r="P46" s="1" t="s">
        <v>170</v>
      </c>
    </row>
    <row r="47" spans="1:16" x14ac:dyDescent="0.75">
      <c r="A47" s="43" t="s">
        <v>211</v>
      </c>
      <c r="B47" s="10">
        <v>16028138126665</v>
      </c>
      <c r="C47" s="5" t="s">
        <v>52</v>
      </c>
      <c r="D47" s="23"/>
      <c r="E47" s="61">
        <v>1</v>
      </c>
      <c r="F47" s="43" t="s">
        <v>211</v>
      </c>
      <c r="G47" s="10">
        <v>90329073286809</v>
      </c>
      <c r="H47" s="5" t="s">
        <v>52</v>
      </c>
      <c r="I47" s="23"/>
      <c r="J47" s="61">
        <v>1</v>
      </c>
      <c r="K47" s="66" t="s">
        <v>211</v>
      </c>
      <c r="L47" s="10">
        <v>7231233183639993</v>
      </c>
      <c r="M47" s="5" t="s">
        <v>52</v>
      </c>
      <c r="N47" s="23"/>
      <c r="O47" s="72">
        <v>1</v>
      </c>
      <c r="P47" s="1" t="s">
        <v>171</v>
      </c>
    </row>
    <row r="48" spans="1:16" x14ac:dyDescent="0.75">
      <c r="O48" s="73"/>
    </row>
    <row r="49" spans="1:15" x14ac:dyDescent="0.75">
      <c r="A49" s="117" t="s">
        <v>2</v>
      </c>
      <c r="B49" s="117"/>
      <c r="C49" s="117"/>
      <c r="D49" s="53"/>
      <c r="E49" s="54"/>
      <c r="F49" s="118" t="s">
        <v>4</v>
      </c>
      <c r="G49" s="117"/>
      <c r="H49" s="119"/>
      <c r="I49" s="53"/>
      <c r="J49" s="54"/>
      <c r="K49" s="118" t="s">
        <v>6</v>
      </c>
      <c r="L49" s="117"/>
      <c r="M49" s="119"/>
      <c r="N49" s="53"/>
      <c r="O49" s="54"/>
    </row>
    <row r="50" spans="1:15" x14ac:dyDescent="0.75">
      <c r="A50" s="15" t="s">
        <v>45</v>
      </c>
      <c r="B50" s="104" t="s">
        <v>300</v>
      </c>
      <c r="C50" s="19"/>
      <c r="D50" s="62" t="s">
        <v>106</v>
      </c>
      <c r="E50" s="59" t="s">
        <v>106</v>
      </c>
      <c r="F50" s="20" t="s">
        <v>45</v>
      </c>
      <c r="G50" s="104" t="s">
        <v>299</v>
      </c>
      <c r="H50" s="19"/>
      <c r="I50" s="62" t="s">
        <v>106</v>
      </c>
      <c r="J50" s="59" t="s">
        <v>106</v>
      </c>
      <c r="K50" s="20" t="s">
        <v>45</v>
      </c>
      <c r="L50" s="104" t="s">
        <v>299</v>
      </c>
      <c r="M50" s="19"/>
      <c r="N50" s="62" t="s">
        <v>106</v>
      </c>
      <c r="O50" s="68" t="s">
        <v>106</v>
      </c>
    </row>
    <row r="51" spans="1:15" x14ac:dyDescent="0.75">
      <c r="A51" s="17" t="s">
        <v>51</v>
      </c>
      <c r="B51" s="12" t="s">
        <v>205</v>
      </c>
      <c r="C51" s="18"/>
      <c r="D51" s="63" t="s">
        <v>106</v>
      </c>
      <c r="E51" s="59" t="s">
        <v>106</v>
      </c>
      <c r="F51" s="21" t="s">
        <v>51</v>
      </c>
      <c r="G51" s="12" t="s">
        <v>205</v>
      </c>
      <c r="H51" s="18"/>
      <c r="I51" s="63" t="s">
        <v>106</v>
      </c>
      <c r="J51" s="59" t="s">
        <v>106</v>
      </c>
      <c r="K51" s="21" t="s">
        <v>51</v>
      </c>
      <c r="L51" s="12" t="s">
        <v>205</v>
      </c>
      <c r="M51" s="18"/>
      <c r="N51" s="63" t="s">
        <v>106</v>
      </c>
      <c r="O51" s="68" t="s">
        <v>106</v>
      </c>
    </row>
    <row r="52" spans="1:15" ht="18" x14ac:dyDescent="0.75">
      <c r="A52" s="7" t="s">
        <v>47</v>
      </c>
      <c r="B52" s="12">
        <v>283.5</v>
      </c>
      <c r="C52" s="7" t="s">
        <v>31</v>
      </c>
      <c r="D52" s="63" t="s">
        <v>106</v>
      </c>
      <c r="E52" s="59" t="s">
        <v>106</v>
      </c>
      <c r="F52" s="22" t="s">
        <v>47</v>
      </c>
      <c r="G52" s="12">
        <v>283.5</v>
      </c>
      <c r="H52" s="7" t="s">
        <v>31</v>
      </c>
      <c r="I52" s="63" t="s">
        <v>106</v>
      </c>
      <c r="J52" s="59" t="s">
        <v>106</v>
      </c>
      <c r="K52" s="22" t="s">
        <v>47</v>
      </c>
      <c r="L52" s="12">
        <v>283.5</v>
      </c>
      <c r="M52" s="7" t="s">
        <v>31</v>
      </c>
      <c r="N52" s="63" t="s">
        <v>106</v>
      </c>
      <c r="O52" s="68" t="s">
        <v>106</v>
      </c>
    </row>
    <row r="53" spans="1:15" x14ac:dyDescent="0.75">
      <c r="A53" s="7" t="s">
        <v>48</v>
      </c>
      <c r="B53" s="12">
        <v>88800</v>
      </c>
      <c r="C53" s="7" t="s">
        <v>50</v>
      </c>
      <c r="D53" s="63" t="s">
        <v>106</v>
      </c>
      <c r="E53" s="59" t="s">
        <v>106</v>
      </c>
      <c r="F53" s="22" t="s">
        <v>48</v>
      </c>
      <c r="G53" s="12">
        <v>88800</v>
      </c>
      <c r="H53" s="7" t="s">
        <v>50</v>
      </c>
      <c r="I53" s="63" t="s">
        <v>106</v>
      </c>
      <c r="J53" s="59" t="s">
        <v>106</v>
      </c>
      <c r="K53" s="22" t="s">
        <v>48</v>
      </c>
      <c r="L53" s="12">
        <v>88800</v>
      </c>
      <c r="M53" s="7" t="s">
        <v>50</v>
      </c>
      <c r="N53" s="63" t="s">
        <v>106</v>
      </c>
      <c r="O53" s="68" t="s">
        <v>106</v>
      </c>
    </row>
    <row r="54" spans="1:15" x14ac:dyDescent="0.75">
      <c r="A54" s="7" t="s">
        <v>49</v>
      </c>
      <c r="B54" s="12">
        <v>83000</v>
      </c>
      <c r="C54" s="7" t="s">
        <v>50</v>
      </c>
      <c r="D54" s="63" t="s">
        <v>106</v>
      </c>
      <c r="E54" s="59" t="s">
        <v>106</v>
      </c>
      <c r="F54" s="22" t="s">
        <v>49</v>
      </c>
      <c r="G54" s="12">
        <v>83000</v>
      </c>
      <c r="H54" s="7" t="s">
        <v>50</v>
      </c>
      <c r="I54" s="63" t="s">
        <v>106</v>
      </c>
      <c r="J54" s="59" t="s">
        <v>106</v>
      </c>
      <c r="K54" s="22" t="s">
        <v>49</v>
      </c>
      <c r="L54" s="12">
        <v>83000</v>
      </c>
      <c r="M54" s="7" t="s">
        <v>50</v>
      </c>
      <c r="N54" s="63" t="s">
        <v>106</v>
      </c>
      <c r="O54" s="68" t="s">
        <v>106</v>
      </c>
    </row>
    <row r="55" spans="1:15" x14ac:dyDescent="0.75">
      <c r="A55" s="7" t="s">
        <v>46</v>
      </c>
      <c r="B55" s="12">
        <v>0</v>
      </c>
      <c r="C55" s="7" t="s">
        <v>19</v>
      </c>
      <c r="D55" s="63" t="s">
        <v>106</v>
      </c>
      <c r="E55" s="59" t="s">
        <v>106</v>
      </c>
      <c r="F55" s="22" t="s">
        <v>46</v>
      </c>
      <c r="G55" s="12">
        <v>141.20689999999999</v>
      </c>
      <c r="H55" s="7" t="s">
        <v>19</v>
      </c>
      <c r="I55" s="63" t="s">
        <v>106</v>
      </c>
      <c r="J55" s="59" t="s">
        <v>106</v>
      </c>
      <c r="K55" s="22" t="s">
        <v>46</v>
      </c>
      <c r="L55" s="12">
        <v>1329.9718</v>
      </c>
      <c r="M55" s="7" t="s">
        <v>19</v>
      </c>
      <c r="N55" s="63" t="s">
        <v>106</v>
      </c>
      <c r="O55" s="68" t="s">
        <v>106</v>
      </c>
    </row>
    <row r="56" spans="1:15" x14ac:dyDescent="0.75">
      <c r="A56" s="40" t="s">
        <v>213</v>
      </c>
      <c r="B56" s="12">
        <v>2092.8636000000001</v>
      </c>
      <c r="C56" s="7" t="s">
        <v>19</v>
      </c>
      <c r="D56" s="63"/>
      <c r="E56" s="59">
        <v>0.5</v>
      </c>
      <c r="F56" s="41" t="s">
        <v>213</v>
      </c>
      <c r="G56" s="12">
        <v>6731.5736999999999</v>
      </c>
      <c r="H56" s="7" t="s">
        <v>19</v>
      </c>
      <c r="I56" s="63"/>
      <c r="J56" s="59">
        <v>0.5</v>
      </c>
      <c r="K56" s="41" t="s">
        <v>213</v>
      </c>
      <c r="L56" s="12">
        <v>2842.806</v>
      </c>
      <c r="M56" s="7" t="s">
        <v>19</v>
      </c>
      <c r="N56" s="63"/>
      <c r="O56" s="68">
        <v>0.5</v>
      </c>
    </row>
    <row r="57" spans="1:15" x14ac:dyDescent="0.75">
      <c r="A57" s="40" t="s">
        <v>287</v>
      </c>
      <c r="B57" s="12">
        <v>0.93520000000000003</v>
      </c>
      <c r="C57" s="7"/>
      <c r="D57" s="63"/>
      <c r="E57" s="59">
        <v>0.5</v>
      </c>
      <c r="F57" s="41" t="s">
        <v>287</v>
      </c>
      <c r="G57" s="12">
        <v>0.93520000000000003</v>
      </c>
      <c r="H57" s="7"/>
      <c r="I57" s="63"/>
      <c r="J57" s="59">
        <v>0.5</v>
      </c>
      <c r="K57" s="41" t="s">
        <v>287</v>
      </c>
      <c r="L57" s="12">
        <v>0.93520000000000003</v>
      </c>
      <c r="M57" s="7"/>
      <c r="N57" s="63"/>
      <c r="O57" s="68">
        <v>0.5</v>
      </c>
    </row>
    <row r="58" spans="1:15" x14ac:dyDescent="0.75">
      <c r="A58" s="40" t="s">
        <v>7</v>
      </c>
      <c r="B58" s="12">
        <v>0</v>
      </c>
      <c r="C58" s="7"/>
      <c r="D58" s="22"/>
      <c r="E58" s="60">
        <v>0.25</v>
      </c>
      <c r="F58" s="41" t="s">
        <v>7</v>
      </c>
      <c r="G58" s="12">
        <v>1</v>
      </c>
      <c r="H58" s="7"/>
      <c r="I58" s="22"/>
      <c r="J58" s="60">
        <v>0.25</v>
      </c>
      <c r="K58" s="41" t="s">
        <v>7</v>
      </c>
      <c r="L58" s="12">
        <v>0.67</v>
      </c>
      <c r="M58" s="7"/>
      <c r="N58" s="22"/>
      <c r="O58" s="71">
        <v>0.25</v>
      </c>
    </row>
    <row r="59" spans="1:15" x14ac:dyDescent="0.75">
      <c r="A59" s="40" t="s">
        <v>8</v>
      </c>
      <c r="B59" s="12">
        <v>1</v>
      </c>
      <c r="C59" s="7"/>
      <c r="D59" s="22"/>
      <c r="E59" s="60">
        <v>0.25</v>
      </c>
      <c r="F59" s="41" t="s">
        <v>8</v>
      </c>
      <c r="G59" s="12">
        <v>2.2000000000000002</v>
      </c>
      <c r="H59" s="7"/>
      <c r="I59" s="22"/>
      <c r="J59" s="60">
        <v>0.25</v>
      </c>
      <c r="K59" s="41" t="s">
        <v>8</v>
      </c>
      <c r="L59" s="12">
        <v>3.2</v>
      </c>
      <c r="M59" s="7"/>
      <c r="N59" s="22"/>
      <c r="O59" s="71">
        <v>0.25</v>
      </c>
    </row>
    <row r="60" spans="1:15" x14ac:dyDescent="0.75">
      <c r="A60" s="42" t="s">
        <v>210</v>
      </c>
      <c r="B60" s="12">
        <v>39.6586</v>
      </c>
      <c r="C60" s="35"/>
      <c r="D60" s="22"/>
      <c r="E60" s="60">
        <v>1</v>
      </c>
      <c r="F60" s="42" t="s">
        <v>210</v>
      </c>
      <c r="G60" s="12">
        <v>11.3316</v>
      </c>
      <c r="H60" s="35"/>
      <c r="I60" s="22"/>
      <c r="J60" s="60">
        <v>1</v>
      </c>
      <c r="K60" s="42" t="s">
        <v>210</v>
      </c>
      <c r="L60" s="12">
        <v>9.8473000000000006</v>
      </c>
      <c r="M60" s="7"/>
      <c r="N60" s="22"/>
      <c r="O60" s="71">
        <v>1</v>
      </c>
    </row>
    <row r="61" spans="1:15" x14ac:dyDescent="0.75">
      <c r="A61" s="43" t="s">
        <v>211</v>
      </c>
      <c r="B61" s="10">
        <v>666059899727374</v>
      </c>
      <c r="C61" s="14" t="s">
        <v>52</v>
      </c>
      <c r="D61" s="23"/>
      <c r="E61" s="61">
        <v>1</v>
      </c>
      <c r="F61" s="43" t="s">
        <v>211</v>
      </c>
      <c r="G61" s="10">
        <v>11666732862889</v>
      </c>
      <c r="H61" s="14" t="s">
        <v>52</v>
      </c>
      <c r="I61" s="23"/>
      <c r="J61" s="61">
        <v>1</v>
      </c>
      <c r="K61" s="43" t="s">
        <v>211</v>
      </c>
      <c r="L61" s="10">
        <v>18221132975497</v>
      </c>
      <c r="M61" s="5" t="s">
        <v>52</v>
      </c>
      <c r="N61" s="23"/>
      <c r="O61" s="72">
        <v>1</v>
      </c>
    </row>
    <row r="63" spans="1:15" x14ac:dyDescent="0.75">
      <c r="A63" s="1" t="s">
        <v>91</v>
      </c>
      <c r="B63" s="1" t="s">
        <v>92</v>
      </c>
    </row>
    <row r="67" spans="1:16" ht="16.8" thickBot="1" x14ac:dyDescent="0.8">
      <c r="A67" s="113" t="s">
        <v>16</v>
      </c>
      <c r="B67" s="113"/>
      <c r="C67" s="113"/>
      <c r="D67" s="113"/>
      <c r="E67" s="113"/>
      <c r="F67" s="113"/>
      <c r="G67" s="113"/>
      <c r="H67" s="113"/>
      <c r="I67" s="113"/>
      <c r="J67" s="113"/>
      <c r="K67" s="113"/>
      <c r="L67" s="113"/>
      <c r="M67" s="113"/>
      <c r="N67" s="113"/>
      <c r="O67" s="113"/>
    </row>
    <row r="68" spans="1:16" x14ac:dyDescent="0.75">
      <c r="A68" s="24" t="s">
        <v>17</v>
      </c>
      <c r="B68" s="24"/>
      <c r="C68" s="24"/>
      <c r="D68" s="50"/>
      <c r="E68" s="51"/>
      <c r="F68" s="70"/>
      <c r="G68" s="70"/>
      <c r="H68" s="70"/>
      <c r="I68" s="70"/>
      <c r="J68" s="70"/>
      <c r="K68" s="70" t="s">
        <v>18</v>
      </c>
      <c r="L68" s="70"/>
      <c r="M68" s="70"/>
      <c r="N68" s="50"/>
      <c r="O68" s="51"/>
    </row>
    <row r="69" spans="1:16" ht="33.75" customHeight="1" x14ac:dyDescent="0.75">
      <c r="A69" s="25" t="s">
        <v>58</v>
      </c>
      <c r="B69" s="26" t="s">
        <v>56</v>
      </c>
      <c r="C69" s="19"/>
      <c r="D69" s="62" t="s">
        <v>106</v>
      </c>
      <c r="E69" s="68" t="s">
        <v>106</v>
      </c>
      <c r="K69" s="25" t="s">
        <v>58</v>
      </c>
      <c r="L69" s="26" t="s">
        <v>57</v>
      </c>
      <c r="M69" s="19"/>
      <c r="N69" s="62" t="s">
        <v>106</v>
      </c>
      <c r="O69" s="68" t="s">
        <v>106</v>
      </c>
    </row>
    <row r="70" spans="1:16" x14ac:dyDescent="0.75">
      <c r="A70" s="7" t="s">
        <v>20</v>
      </c>
      <c r="B70" s="27">
        <v>20</v>
      </c>
      <c r="C70" s="7"/>
      <c r="D70" s="63" t="s">
        <v>106</v>
      </c>
      <c r="E70" s="68" t="s">
        <v>106</v>
      </c>
      <c r="K70" s="7" t="s">
        <v>20</v>
      </c>
      <c r="L70" s="27">
        <v>32</v>
      </c>
      <c r="M70" s="7"/>
      <c r="N70" s="63" t="s">
        <v>106</v>
      </c>
      <c r="O70" s="68" t="s">
        <v>106</v>
      </c>
      <c r="P70" s="1" t="s">
        <v>117</v>
      </c>
    </row>
    <row r="71" spans="1:16" x14ac:dyDescent="0.75">
      <c r="A71" s="7" t="s">
        <v>21</v>
      </c>
      <c r="B71" s="27">
        <v>81</v>
      </c>
      <c r="C71" s="7"/>
      <c r="D71" s="63" t="s">
        <v>106</v>
      </c>
      <c r="E71" s="68" t="s">
        <v>106</v>
      </c>
      <c r="K71" s="7" t="s">
        <v>21</v>
      </c>
      <c r="L71" s="27">
        <v>32</v>
      </c>
      <c r="M71" s="7"/>
      <c r="N71" s="63" t="s">
        <v>106</v>
      </c>
      <c r="O71" s="68" t="s">
        <v>106</v>
      </c>
      <c r="P71" s="1" t="s">
        <v>118</v>
      </c>
    </row>
    <row r="72" spans="1:16" x14ac:dyDescent="0.75">
      <c r="A72" s="7" t="s">
        <v>22</v>
      </c>
      <c r="B72" s="27">
        <v>2.5</v>
      </c>
      <c r="C72" s="7" t="s">
        <v>28</v>
      </c>
      <c r="D72" s="63" t="s">
        <v>106</v>
      </c>
      <c r="E72" s="68" t="s">
        <v>106</v>
      </c>
      <c r="K72" s="7" t="s">
        <v>22</v>
      </c>
      <c r="L72" s="27">
        <v>3.5</v>
      </c>
      <c r="M72" s="7" t="s">
        <v>28</v>
      </c>
      <c r="N72" s="63" t="s">
        <v>106</v>
      </c>
      <c r="O72" s="68" t="s">
        <v>106</v>
      </c>
      <c r="P72" s="1" t="s">
        <v>119</v>
      </c>
    </row>
    <row r="73" spans="1:16" x14ac:dyDescent="0.75">
      <c r="A73" s="7" t="s">
        <v>54</v>
      </c>
      <c r="B73" s="27">
        <v>20</v>
      </c>
      <c r="C73" s="7" t="s">
        <v>29</v>
      </c>
      <c r="D73" s="63" t="s">
        <v>106</v>
      </c>
      <c r="E73" s="68" t="s">
        <v>106</v>
      </c>
      <c r="K73" s="7" t="s">
        <v>54</v>
      </c>
      <c r="L73" s="27">
        <v>20</v>
      </c>
      <c r="M73" s="7" t="s">
        <v>29</v>
      </c>
      <c r="N73" s="63" t="s">
        <v>106</v>
      </c>
      <c r="O73" s="68" t="s">
        <v>106</v>
      </c>
      <c r="P73" s="1" t="s">
        <v>120</v>
      </c>
    </row>
    <row r="74" spans="1:16" x14ac:dyDescent="0.75">
      <c r="A74" s="7" t="s">
        <v>30</v>
      </c>
      <c r="B74" s="27">
        <v>10</v>
      </c>
      <c r="C74" s="7" t="s">
        <v>29</v>
      </c>
      <c r="D74" s="63" t="s">
        <v>106</v>
      </c>
      <c r="E74" s="68" t="s">
        <v>106</v>
      </c>
      <c r="K74" s="7" t="s">
        <v>30</v>
      </c>
      <c r="L74" s="27">
        <v>21</v>
      </c>
      <c r="M74" s="7" t="s">
        <v>29</v>
      </c>
      <c r="N74" s="63" t="s">
        <v>106</v>
      </c>
      <c r="O74" s="68" t="s">
        <v>106</v>
      </c>
      <c r="P74" s="1" t="s">
        <v>121</v>
      </c>
    </row>
    <row r="75" spans="1:16" x14ac:dyDescent="0.75">
      <c r="A75" s="7" t="s">
        <v>23</v>
      </c>
      <c r="B75" s="27">
        <v>0.3</v>
      </c>
      <c r="C75" s="7"/>
      <c r="D75" s="63" t="s">
        <v>106</v>
      </c>
      <c r="E75" s="68" t="s">
        <v>106</v>
      </c>
      <c r="K75" s="7" t="s">
        <v>23</v>
      </c>
      <c r="L75" s="27">
        <v>0.05</v>
      </c>
      <c r="M75" s="7"/>
      <c r="N75" s="63" t="s">
        <v>106</v>
      </c>
      <c r="O75" s="68" t="s">
        <v>106</v>
      </c>
      <c r="P75" s="1" t="s">
        <v>122</v>
      </c>
    </row>
    <row r="76" spans="1:16" x14ac:dyDescent="0.75">
      <c r="A76" s="7" t="s">
        <v>24</v>
      </c>
      <c r="B76" s="27">
        <v>-0.22040000000000001</v>
      </c>
      <c r="C76" s="7"/>
      <c r="D76" s="63" t="s">
        <v>106</v>
      </c>
      <c r="E76" s="68" t="s">
        <v>106</v>
      </c>
      <c r="K76" s="7" t="s">
        <v>24</v>
      </c>
      <c r="L76" s="27">
        <v>-5.91E-2</v>
      </c>
      <c r="M76" s="7"/>
      <c r="N76" s="63" t="s">
        <v>106</v>
      </c>
      <c r="O76" s="68" t="s">
        <v>106</v>
      </c>
      <c r="P76" s="1" t="s">
        <v>123</v>
      </c>
    </row>
    <row r="77" spans="1:16" x14ac:dyDescent="0.75">
      <c r="A77" s="7" t="s">
        <v>25</v>
      </c>
      <c r="B77" s="27">
        <v>128</v>
      </c>
      <c r="C77" s="7" t="s">
        <v>28</v>
      </c>
      <c r="D77" s="63" t="s">
        <v>106</v>
      </c>
      <c r="E77" s="68" t="s">
        <v>106</v>
      </c>
      <c r="K77" s="7" t="s">
        <v>25</v>
      </c>
      <c r="L77" s="27">
        <v>120</v>
      </c>
      <c r="M77" s="7" t="s">
        <v>28</v>
      </c>
      <c r="N77" s="63" t="s">
        <v>106</v>
      </c>
      <c r="O77" s="68" t="s">
        <v>106</v>
      </c>
      <c r="P77" s="1" t="s">
        <v>126</v>
      </c>
    </row>
    <row r="78" spans="1:16" x14ac:dyDescent="0.75">
      <c r="A78" s="7" t="s">
        <v>26</v>
      </c>
      <c r="B78" s="27">
        <v>46</v>
      </c>
      <c r="C78" s="7" t="s">
        <v>28</v>
      </c>
      <c r="D78" s="63" t="s">
        <v>106</v>
      </c>
      <c r="E78" s="68" t="s">
        <v>106</v>
      </c>
      <c r="K78" s="7" t="s">
        <v>26</v>
      </c>
      <c r="L78" s="27">
        <v>20</v>
      </c>
      <c r="M78" s="7" t="s">
        <v>28</v>
      </c>
      <c r="N78" s="63" t="s">
        <v>106</v>
      </c>
      <c r="O78" s="68" t="s">
        <v>106</v>
      </c>
      <c r="P78" s="1" t="s">
        <v>127</v>
      </c>
    </row>
    <row r="79" spans="1:16" x14ac:dyDescent="0.75">
      <c r="A79" s="7" t="s">
        <v>27</v>
      </c>
      <c r="B79" s="27">
        <v>46</v>
      </c>
      <c r="C79" s="7" t="s">
        <v>28</v>
      </c>
      <c r="D79" s="63" t="s">
        <v>106</v>
      </c>
      <c r="E79" s="68" t="s">
        <v>106</v>
      </c>
      <c r="K79" s="7" t="s">
        <v>27</v>
      </c>
      <c r="L79" s="27">
        <v>20</v>
      </c>
      <c r="M79" s="7" t="s">
        <v>28</v>
      </c>
      <c r="N79" s="63" t="s">
        <v>106</v>
      </c>
      <c r="O79" s="68" t="s">
        <v>106</v>
      </c>
      <c r="P79" s="1" t="s">
        <v>128</v>
      </c>
    </row>
    <row r="80" spans="1:16" x14ac:dyDescent="0.75">
      <c r="A80" s="55" t="s">
        <v>269</v>
      </c>
      <c r="B80" s="27">
        <v>3.69</v>
      </c>
      <c r="C80" s="7"/>
      <c r="D80" s="99" t="s">
        <v>106</v>
      </c>
      <c r="E80" s="98" t="s">
        <v>106</v>
      </c>
      <c r="K80" s="55" t="s">
        <v>269</v>
      </c>
      <c r="L80" s="27">
        <v>3.75</v>
      </c>
      <c r="M80" s="7"/>
      <c r="N80" s="99" t="s">
        <v>106</v>
      </c>
      <c r="O80" s="98" t="s">
        <v>106</v>
      </c>
      <c r="P80" s="1" t="s">
        <v>124</v>
      </c>
    </row>
    <row r="81" spans="1:16" ht="18" customHeight="1" x14ac:dyDescent="0.75">
      <c r="A81" s="55" t="s">
        <v>270</v>
      </c>
      <c r="B81" s="27">
        <v>3.73</v>
      </c>
      <c r="C81" s="7"/>
      <c r="D81" s="99" t="s">
        <v>106</v>
      </c>
      <c r="E81" s="98" t="s">
        <v>106</v>
      </c>
      <c r="K81" s="55" t="s">
        <v>270</v>
      </c>
      <c r="L81" s="27">
        <v>3.82</v>
      </c>
      <c r="M81" s="7"/>
      <c r="N81" s="99" t="s">
        <v>106</v>
      </c>
      <c r="O81" s="98" t="s">
        <v>106</v>
      </c>
      <c r="P81" s="1" t="s">
        <v>125</v>
      </c>
    </row>
    <row r="82" spans="1:16" ht="18" customHeight="1" x14ac:dyDescent="0.75">
      <c r="A82" s="55" t="s">
        <v>271</v>
      </c>
      <c r="B82" s="27">
        <v>1.29</v>
      </c>
      <c r="C82" s="7"/>
      <c r="D82" s="99" t="s">
        <v>106</v>
      </c>
      <c r="E82" s="98" t="s">
        <v>106</v>
      </c>
      <c r="K82" s="55" t="s">
        <v>271</v>
      </c>
      <c r="L82" s="27">
        <v>1.2</v>
      </c>
      <c r="M82" s="7"/>
      <c r="N82" s="99" t="s">
        <v>106</v>
      </c>
      <c r="O82" s="98" t="s">
        <v>106</v>
      </c>
      <c r="P82" s="1" t="s">
        <v>206</v>
      </c>
    </row>
    <row r="83" spans="1:16" ht="18" customHeight="1" x14ac:dyDescent="0.75">
      <c r="A83" s="55" t="s">
        <v>272</v>
      </c>
      <c r="B83" s="27">
        <v>1.25</v>
      </c>
      <c r="C83" s="7"/>
      <c r="D83" s="99" t="s">
        <v>106</v>
      </c>
      <c r="E83" s="98" t="s">
        <v>106</v>
      </c>
      <c r="K83" s="55" t="s">
        <v>272</v>
      </c>
      <c r="L83" s="27">
        <v>1.23</v>
      </c>
      <c r="M83" s="7"/>
      <c r="N83" s="99" t="s">
        <v>106</v>
      </c>
      <c r="O83" s="98" t="s">
        <v>106</v>
      </c>
      <c r="P83" s="1" t="s">
        <v>207</v>
      </c>
    </row>
    <row r="84" spans="1:16" x14ac:dyDescent="0.75">
      <c r="A84" s="100" t="s">
        <v>290</v>
      </c>
      <c r="B84" s="30">
        <v>1.5011000000000001</v>
      </c>
      <c r="C84" s="31"/>
      <c r="D84" s="63"/>
      <c r="E84" s="68">
        <v>0.5</v>
      </c>
      <c r="K84" s="100" t="s">
        <v>291</v>
      </c>
      <c r="L84" s="30">
        <v>1.2251000000000001</v>
      </c>
      <c r="M84" s="31"/>
      <c r="N84" s="63"/>
      <c r="O84" s="68">
        <v>0.5</v>
      </c>
      <c r="P84" s="1" t="s">
        <v>129</v>
      </c>
    </row>
    <row r="85" spans="1:16" x14ac:dyDescent="0.75">
      <c r="A85" s="40" t="s">
        <v>212</v>
      </c>
      <c r="B85" s="27">
        <v>3980.6228000000001</v>
      </c>
      <c r="C85" s="38" t="s">
        <v>19</v>
      </c>
      <c r="D85" s="63"/>
      <c r="E85" s="68">
        <v>0.5</v>
      </c>
      <c r="K85" s="40" t="s">
        <v>212</v>
      </c>
      <c r="L85" s="27">
        <v>3411.366</v>
      </c>
      <c r="M85" s="38" t="s">
        <v>19</v>
      </c>
      <c r="N85" s="63"/>
      <c r="O85" s="68">
        <v>0.5</v>
      </c>
      <c r="P85" s="45" t="s">
        <v>225</v>
      </c>
    </row>
    <row r="86" spans="1:16" x14ac:dyDescent="0.75">
      <c r="A86" s="40" t="s">
        <v>213</v>
      </c>
      <c r="B86" s="27">
        <v>701.89120000000003</v>
      </c>
      <c r="C86" s="38" t="s">
        <v>19</v>
      </c>
      <c r="D86" s="63"/>
      <c r="E86" s="68">
        <v>0.5</v>
      </c>
      <c r="K86" s="40" t="s">
        <v>213</v>
      </c>
      <c r="L86" s="27">
        <v>1309.5007000000001</v>
      </c>
      <c r="M86" s="38" t="s">
        <v>19</v>
      </c>
      <c r="N86" s="63"/>
      <c r="O86" s="68">
        <v>0.5</v>
      </c>
      <c r="P86" s="45" t="s">
        <v>226</v>
      </c>
    </row>
    <row r="87" spans="1:16" x14ac:dyDescent="0.75">
      <c r="A87" s="40" t="s">
        <v>214</v>
      </c>
      <c r="B87" s="27">
        <v>1471.1786999999999</v>
      </c>
      <c r="C87" s="38" t="s">
        <v>19</v>
      </c>
      <c r="D87" s="63"/>
      <c r="E87" s="68">
        <v>0.5</v>
      </c>
      <c r="K87" s="40" t="s">
        <v>214</v>
      </c>
      <c r="L87" s="27">
        <v>1329.9718</v>
      </c>
      <c r="M87" s="38" t="s">
        <v>19</v>
      </c>
      <c r="N87" s="63"/>
      <c r="O87" s="68">
        <v>0.5</v>
      </c>
      <c r="P87" s="45" t="s">
        <v>227</v>
      </c>
    </row>
    <row r="88" spans="1:16" ht="18" customHeight="1" x14ac:dyDescent="0.75">
      <c r="A88" s="40" t="s">
        <v>221</v>
      </c>
      <c r="B88" s="27">
        <v>0.91520000000000001</v>
      </c>
      <c r="C88" s="7"/>
      <c r="D88" s="63"/>
      <c r="E88" s="68">
        <v>0.5</v>
      </c>
      <c r="K88" s="40" t="s">
        <v>221</v>
      </c>
      <c r="L88" s="27">
        <v>0.88590000000000002</v>
      </c>
      <c r="M88" s="7"/>
      <c r="N88" s="63"/>
      <c r="O88" s="68">
        <v>0.5</v>
      </c>
      <c r="P88" s="45" t="s">
        <v>223</v>
      </c>
    </row>
    <row r="89" spans="1:16" ht="18" customHeight="1" x14ac:dyDescent="0.75">
      <c r="A89" s="40" t="s">
        <v>222</v>
      </c>
      <c r="B89" s="27">
        <v>0.60050000000000003</v>
      </c>
      <c r="C89" s="7"/>
      <c r="D89" s="63"/>
      <c r="E89" s="68">
        <v>0.5</v>
      </c>
      <c r="K89" s="40" t="s">
        <v>222</v>
      </c>
      <c r="L89" s="27">
        <v>0.76600000000000001</v>
      </c>
      <c r="M89" s="7"/>
      <c r="N89" s="63"/>
      <c r="O89" s="68">
        <v>0.5</v>
      </c>
      <c r="P89" s="45" t="s">
        <v>224</v>
      </c>
    </row>
    <row r="90" spans="1:16" ht="18" customHeight="1" x14ac:dyDescent="0.75">
      <c r="A90" s="40" t="s">
        <v>292</v>
      </c>
      <c r="B90" s="27">
        <v>105.3785</v>
      </c>
      <c r="C90" s="46" t="s">
        <v>85</v>
      </c>
      <c r="D90" s="63"/>
      <c r="E90" s="68">
        <v>0.5</v>
      </c>
      <c r="K90" s="40" t="s">
        <v>292</v>
      </c>
      <c r="L90" s="27">
        <v>151.92740000000001</v>
      </c>
      <c r="M90" s="46" t="s">
        <v>85</v>
      </c>
      <c r="N90" s="63"/>
      <c r="O90" s="68">
        <v>0.5</v>
      </c>
      <c r="P90" s="101" t="s">
        <v>294</v>
      </c>
    </row>
    <row r="91" spans="1:16" ht="18" customHeight="1" x14ac:dyDescent="0.75">
      <c r="A91" s="40" t="s">
        <v>293</v>
      </c>
      <c r="B91" s="27">
        <v>106.52079999999999</v>
      </c>
      <c r="C91" s="46" t="s">
        <v>85</v>
      </c>
      <c r="D91" s="63"/>
      <c r="E91" s="68">
        <v>0.5</v>
      </c>
      <c r="K91" s="40" t="s">
        <v>293</v>
      </c>
      <c r="L91" s="27">
        <v>154.76339999999999</v>
      </c>
      <c r="M91" s="46" t="s">
        <v>85</v>
      </c>
      <c r="N91" s="63"/>
      <c r="O91" s="68">
        <v>0.5</v>
      </c>
      <c r="P91" s="101" t="s">
        <v>295</v>
      </c>
    </row>
    <row r="92" spans="1:16" ht="18" customHeight="1" x14ac:dyDescent="0.75">
      <c r="A92" s="40" t="s">
        <v>228</v>
      </c>
      <c r="B92" s="105">
        <v>190</v>
      </c>
      <c r="C92" s="46" t="s">
        <v>235</v>
      </c>
      <c r="D92" s="63"/>
      <c r="E92" s="68">
        <v>0.5</v>
      </c>
      <c r="K92" s="40" t="s">
        <v>228</v>
      </c>
      <c r="L92" s="105">
        <v>190</v>
      </c>
      <c r="M92" s="46" t="s">
        <v>235</v>
      </c>
      <c r="N92" s="63"/>
      <c r="O92" s="68">
        <v>0.5</v>
      </c>
      <c r="P92" s="45" t="s">
        <v>232</v>
      </c>
    </row>
    <row r="93" spans="1:16" ht="18" customHeight="1" x14ac:dyDescent="0.75">
      <c r="A93" s="40" t="s">
        <v>229</v>
      </c>
      <c r="B93" s="27">
        <v>2.4794</v>
      </c>
      <c r="C93" s="7"/>
      <c r="D93" s="63"/>
      <c r="E93" s="68">
        <v>0.5</v>
      </c>
      <c r="K93" s="40" t="s">
        <v>229</v>
      </c>
      <c r="L93" s="27">
        <v>2.3565999999999998</v>
      </c>
      <c r="M93" s="7"/>
      <c r="N93" s="63"/>
      <c r="O93" s="68">
        <v>0.5</v>
      </c>
      <c r="P93" s="45" t="s">
        <v>233</v>
      </c>
    </row>
    <row r="94" spans="1:16" ht="18" customHeight="1" x14ac:dyDescent="0.75">
      <c r="A94" s="40" t="s">
        <v>230</v>
      </c>
      <c r="B94" s="27">
        <v>0.77490000000000003</v>
      </c>
      <c r="C94" s="7"/>
      <c r="D94" s="63"/>
      <c r="E94" s="68">
        <v>0.5</v>
      </c>
      <c r="K94" s="40" t="s">
        <v>230</v>
      </c>
      <c r="L94" s="27">
        <v>0.90110000000000001</v>
      </c>
      <c r="M94" s="7"/>
      <c r="N94" s="63"/>
      <c r="O94" s="68">
        <v>0.5</v>
      </c>
      <c r="P94" s="45" t="s">
        <v>224</v>
      </c>
    </row>
    <row r="95" spans="1:16" ht="18" customHeight="1" x14ac:dyDescent="0.75">
      <c r="A95" s="40" t="s">
        <v>231</v>
      </c>
      <c r="B95" s="27">
        <v>1.0077</v>
      </c>
      <c r="C95" s="7"/>
      <c r="D95" s="63"/>
      <c r="E95" s="68">
        <v>0.5</v>
      </c>
      <c r="K95" s="40" t="s">
        <v>231</v>
      </c>
      <c r="L95" s="27">
        <v>1.0349999999999999</v>
      </c>
      <c r="M95" s="7"/>
      <c r="N95" s="63"/>
      <c r="O95" s="68">
        <v>0.5</v>
      </c>
      <c r="P95" s="45" t="s">
        <v>234</v>
      </c>
    </row>
    <row r="96" spans="1:16" ht="18" customHeight="1" x14ac:dyDescent="0.75">
      <c r="A96" s="40" t="s">
        <v>236</v>
      </c>
      <c r="B96" s="27">
        <v>657.05250000000001</v>
      </c>
      <c r="C96" s="46" t="s">
        <v>85</v>
      </c>
      <c r="D96" s="63"/>
      <c r="E96" s="68">
        <v>0.5</v>
      </c>
      <c r="K96" s="40" t="s">
        <v>236</v>
      </c>
      <c r="L96" s="27">
        <v>779.375</v>
      </c>
      <c r="M96" s="46" t="s">
        <v>85</v>
      </c>
      <c r="N96" s="63"/>
      <c r="O96" s="68">
        <v>0.5</v>
      </c>
      <c r="P96" s="45" t="s">
        <v>237</v>
      </c>
    </row>
    <row r="97" spans="1:16" x14ac:dyDescent="0.75">
      <c r="A97" s="42" t="s">
        <v>215</v>
      </c>
      <c r="B97" s="27">
        <v>4.7606000000000002</v>
      </c>
      <c r="C97" s="7"/>
      <c r="D97" s="63"/>
      <c r="E97" s="68">
        <v>1</v>
      </c>
      <c r="K97" s="42" t="s">
        <v>215</v>
      </c>
      <c r="L97" s="27">
        <v>3.0716000000000001</v>
      </c>
      <c r="M97" s="7"/>
      <c r="N97" s="63"/>
      <c r="O97" s="68">
        <v>1</v>
      </c>
      <c r="P97" s="1" t="s">
        <v>130</v>
      </c>
    </row>
    <row r="98" spans="1:16" x14ac:dyDescent="0.75">
      <c r="A98" s="42" t="s">
        <v>216</v>
      </c>
      <c r="B98" s="27">
        <v>4.5635000000000003</v>
      </c>
      <c r="C98" s="7"/>
      <c r="D98" s="63"/>
      <c r="E98" s="68">
        <v>1</v>
      </c>
      <c r="K98" s="42" t="s">
        <v>216</v>
      </c>
      <c r="L98" s="27">
        <v>3.0907</v>
      </c>
      <c r="M98" s="7"/>
      <c r="N98" s="63"/>
      <c r="O98" s="68">
        <v>1</v>
      </c>
      <c r="P98" s="1" t="s">
        <v>131</v>
      </c>
    </row>
    <row r="99" spans="1:16" x14ac:dyDescent="0.75">
      <c r="A99" s="43" t="s">
        <v>217</v>
      </c>
      <c r="B99" s="6">
        <v>1.5882000000000001</v>
      </c>
      <c r="C99" s="5"/>
      <c r="D99" s="67"/>
      <c r="E99" s="69">
        <v>1</v>
      </c>
      <c r="K99" s="43" t="s">
        <v>217</v>
      </c>
      <c r="L99" s="6">
        <v>1.3389</v>
      </c>
      <c r="M99" s="5"/>
      <c r="N99" s="67"/>
      <c r="O99" s="69">
        <v>1</v>
      </c>
      <c r="P99" s="1" t="s">
        <v>132</v>
      </c>
    </row>
    <row r="104" spans="1:16" ht="16.8" thickBot="1" x14ac:dyDescent="0.8">
      <c r="A104" s="106" t="s">
        <v>59</v>
      </c>
      <c r="B104" s="106"/>
      <c r="C104" s="106"/>
      <c r="D104" s="106"/>
      <c r="E104" s="106"/>
      <c r="F104" s="106"/>
      <c r="G104" s="106"/>
      <c r="H104" s="106"/>
      <c r="I104" s="106"/>
      <c r="J104" s="106"/>
      <c r="K104" s="106"/>
      <c r="L104" s="106"/>
      <c r="M104" s="106"/>
      <c r="N104" s="106"/>
      <c r="O104" s="106"/>
    </row>
    <row r="105" spans="1:16" x14ac:dyDescent="0.75">
      <c r="A105" s="109" t="s">
        <v>60</v>
      </c>
      <c r="B105" s="109"/>
      <c r="D105" s="50"/>
      <c r="E105" s="51"/>
      <c r="F105" s="109" t="s">
        <v>61</v>
      </c>
      <c r="G105" s="109"/>
      <c r="I105" s="50"/>
      <c r="J105" s="51"/>
      <c r="K105" s="109" t="s">
        <v>62</v>
      </c>
      <c r="L105" s="109"/>
      <c r="N105" s="50"/>
      <c r="O105" s="51"/>
    </row>
    <row r="106" spans="1:16" x14ac:dyDescent="0.75">
      <c r="A106" s="19" t="s">
        <v>73</v>
      </c>
      <c r="B106" s="26" t="s">
        <v>65</v>
      </c>
      <c r="C106" s="19"/>
      <c r="D106" s="62" t="s">
        <v>106</v>
      </c>
      <c r="E106" s="68" t="s">
        <v>106</v>
      </c>
      <c r="F106" s="19" t="s">
        <v>73</v>
      </c>
      <c r="G106" s="26" t="s">
        <v>69</v>
      </c>
      <c r="H106" s="19"/>
      <c r="I106" s="62" t="s">
        <v>106</v>
      </c>
      <c r="J106" s="68" t="s">
        <v>106</v>
      </c>
      <c r="K106" s="19" t="s">
        <v>73</v>
      </c>
      <c r="L106" s="26" t="s">
        <v>69</v>
      </c>
      <c r="M106" s="19"/>
      <c r="N106" s="62" t="s">
        <v>106</v>
      </c>
      <c r="O106" s="68" t="s">
        <v>106</v>
      </c>
    </row>
    <row r="107" spans="1:16" x14ac:dyDescent="0.75">
      <c r="A107" s="7" t="s">
        <v>74</v>
      </c>
      <c r="B107" s="27" t="s">
        <v>80</v>
      </c>
      <c r="C107" s="7"/>
      <c r="D107" s="63" t="s">
        <v>106</v>
      </c>
      <c r="E107" s="68" t="s">
        <v>106</v>
      </c>
      <c r="F107" s="7" t="s">
        <v>74</v>
      </c>
      <c r="G107" s="27" t="s">
        <v>78</v>
      </c>
      <c r="H107" s="7"/>
      <c r="I107" s="63" t="s">
        <v>106</v>
      </c>
      <c r="J107" s="68" t="s">
        <v>106</v>
      </c>
      <c r="K107" s="7" t="s">
        <v>74</v>
      </c>
      <c r="L107" s="27" t="s">
        <v>78</v>
      </c>
      <c r="M107" s="7"/>
      <c r="N107" s="63" t="s">
        <v>106</v>
      </c>
      <c r="O107" s="68" t="s">
        <v>106</v>
      </c>
    </row>
    <row r="108" spans="1:16" x14ac:dyDescent="0.75">
      <c r="A108" s="7" t="s">
        <v>174</v>
      </c>
      <c r="B108" s="27">
        <v>1000</v>
      </c>
      <c r="C108" s="7" t="s">
        <v>85</v>
      </c>
      <c r="D108" s="63" t="s">
        <v>106</v>
      </c>
      <c r="E108" s="68" t="s">
        <v>106</v>
      </c>
      <c r="F108" s="7" t="s">
        <v>174</v>
      </c>
      <c r="G108" s="27">
        <v>850</v>
      </c>
      <c r="H108" s="7" t="s">
        <v>85</v>
      </c>
      <c r="I108" s="63" t="s">
        <v>106</v>
      </c>
      <c r="J108" s="68" t="s">
        <v>106</v>
      </c>
      <c r="K108" s="7" t="s">
        <v>174</v>
      </c>
      <c r="L108" s="27">
        <v>850</v>
      </c>
      <c r="M108" s="7" t="s">
        <v>85</v>
      </c>
      <c r="N108" s="63" t="s">
        <v>106</v>
      </c>
      <c r="O108" s="68" t="s">
        <v>106</v>
      </c>
      <c r="P108" s="1" t="s">
        <v>134</v>
      </c>
    </row>
    <row r="109" spans="1:16" x14ac:dyDescent="0.75">
      <c r="A109" s="7" t="s">
        <v>175</v>
      </c>
      <c r="B109" s="27">
        <v>695</v>
      </c>
      <c r="C109" s="7" t="s">
        <v>85</v>
      </c>
      <c r="D109" s="63" t="s">
        <v>106</v>
      </c>
      <c r="E109" s="68" t="s">
        <v>106</v>
      </c>
      <c r="F109" s="7" t="s">
        <v>175</v>
      </c>
      <c r="G109" s="27">
        <v>580</v>
      </c>
      <c r="H109" s="7" t="s">
        <v>85</v>
      </c>
      <c r="I109" s="63" t="s">
        <v>106</v>
      </c>
      <c r="J109" s="68" t="s">
        <v>106</v>
      </c>
      <c r="K109" s="7" t="s">
        <v>175</v>
      </c>
      <c r="L109" s="27">
        <v>580</v>
      </c>
      <c r="M109" s="7" t="s">
        <v>85</v>
      </c>
      <c r="N109" s="63" t="s">
        <v>106</v>
      </c>
      <c r="O109" s="68" t="s">
        <v>106</v>
      </c>
      <c r="P109" s="1" t="s">
        <v>133</v>
      </c>
    </row>
    <row r="110" spans="1:16" x14ac:dyDescent="0.75">
      <c r="A110" s="7" t="s">
        <v>176</v>
      </c>
      <c r="B110" s="27">
        <v>56.478099999999998</v>
      </c>
      <c r="C110" s="7" t="s">
        <v>28</v>
      </c>
      <c r="D110" s="63" t="s">
        <v>106</v>
      </c>
      <c r="E110" s="68" t="s">
        <v>106</v>
      </c>
      <c r="F110" s="7" t="s">
        <v>176</v>
      </c>
      <c r="G110" s="27">
        <v>50</v>
      </c>
      <c r="H110" s="7" t="s">
        <v>28</v>
      </c>
      <c r="I110" s="63" t="s">
        <v>106</v>
      </c>
      <c r="J110" s="68" t="s">
        <v>106</v>
      </c>
      <c r="K110" s="7" t="s">
        <v>176</v>
      </c>
      <c r="L110" s="27">
        <v>50</v>
      </c>
      <c r="M110" s="7" t="s">
        <v>28</v>
      </c>
      <c r="N110" s="63" t="s">
        <v>106</v>
      </c>
      <c r="O110" s="68" t="s">
        <v>106</v>
      </c>
      <c r="P110" s="1" t="s">
        <v>135</v>
      </c>
    </row>
    <row r="111" spans="1:16" x14ac:dyDescent="0.75">
      <c r="A111" s="7" t="s">
        <v>81</v>
      </c>
      <c r="B111" s="27">
        <v>40</v>
      </c>
      <c r="C111" s="7" t="s">
        <v>28</v>
      </c>
      <c r="D111" s="63" t="s">
        <v>106</v>
      </c>
      <c r="E111" s="68" t="s">
        <v>106</v>
      </c>
      <c r="F111" s="7" t="s">
        <v>81</v>
      </c>
      <c r="G111" s="27">
        <v>42</v>
      </c>
      <c r="H111" s="7" t="s">
        <v>28</v>
      </c>
      <c r="I111" s="63" t="s">
        <v>106</v>
      </c>
      <c r="J111" s="68" t="s">
        <v>106</v>
      </c>
      <c r="K111" s="7" t="s">
        <v>81</v>
      </c>
      <c r="L111" s="27">
        <v>42</v>
      </c>
      <c r="M111" s="7" t="s">
        <v>28</v>
      </c>
      <c r="N111" s="63" t="s">
        <v>106</v>
      </c>
      <c r="O111" s="68" t="s">
        <v>106</v>
      </c>
      <c r="P111" s="1" t="s">
        <v>136</v>
      </c>
    </row>
    <row r="112" spans="1:16" x14ac:dyDescent="0.75">
      <c r="A112" s="7" t="s">
        <v>177</v>
      </c>
      <c r="B112" s="27">
        <v>43.771299999999997</v>
      </c>
      <c r="C112" s="7" t="s">
        <v>28</v>
      </c>
      <c r="D112" s="63" t="s">
        <v>106</v>
      </c>
      <c r="E112" s="68" t="s">
        <v>106</v>
      </c>
      <c r="F112" s="7" t="s">
        <v>177</v>
      </c>
      <c r="G112" s="27">
        <v>46</v>
      </c>
      <c r="H112" s="7" t="s">
        <v>28</v>
      </c>
      <c r="I112" s="63" t="s">
        <v>106</v>
      </c>
      <c r="J112" s="68" t="s">
        <v>106</v>
      </c>
      <c r="K112" s="7" t="s">
        <v>177</v>
      </c>
      <c r="L112" s="27">
        <v>46</v>
      </c>
      <c r="M112" s="7" t="s">
        <v>28</v>
      </c>
      <c r="N112" s="63" t="s">
        <v>106</v>
      </c>
      <c r="O112" s="68" t="s">
        <v>106</v>
      </c>
      <c r="P112" s="1" t="s">
        <v>137</v>
      </c>
    </row>
    <row r="113" spans="1:16" x14ac:dyDescent="0.75">
      <c r="A113" s="7" t="s">
        <v>82</v>
      </c>
      <c r="B113" s="27">
        <v>2</v>
      </c>
      <c r="C113" s="7" t="s">
        <v>28</v>
      </c>
      <c r="D113" s="63" t="s">
        <v>106</v>
      </c>
      <c r="E113" s="68" t="s">
        <v>106</v>
      </c>
      <c r="F113" s="7" t="s">
        <v>82</v>
      </c>
      <c r="G113" s="27">
        <v>0</v>
      </c>
      <c r="H113" s="7" t="s">
        <v>28</v>
      </c>
      <c r="I113" s="63" t="s">
        <v>106</v>
      </c>
      <c r="J113" s="68" t="s">
        <v>106</v>
      </c>
      <c r="K113" s="7" t="s">
        <v>82</v>
      </c>
      <c r="L113" s="27">
        <v>0</v>
      </c>
      <c r="M113" s="7" t="s">
        <v>28</v>
      </c>
      <c r="N113" s="63" t="s">
        <v>106</v>
      </c>
      <c r="O113" s="68" t="s">
        <v>106</v>
      </c>
      <c r="P113" s="1" t="s">
        <v>138</v>
      </c>
    </row>
    <row r="114" spans="1:16" x14ac:dyDescent="0.75">
      <c r="A114" s="7" t="s">
        <v>178</v>
      </c>
      <c r="B114" s="27">
        <v>0</v>
      </c>
      <c r="C114" s="7" t="s">
        <v>28</v>
      </c>
      <c r="D114" s="63" t="s">
        <v>106</v>
      </c>
      <c r="E114" s="68" t="s">
        <v>106</v>
      </c>
      <c r="F114" s="7" t="s">
        <v>178</v>
      </c>
      <c r="G114" s="27">
        <v>0</v>
      </c>
      <c r="H114" s="7" t="s">
        <v>28</v>
      </c>
      <c r="I114" s="63" t="s">
        <v>106</v>
      </c>
      <c r="J114" s="68" t="s">
        <v>106</v>
      </c>
      <c r="K114" s="7" t="s">
        <v>178</v>
      </c>
      <c r="L114" s="27">
        <v>0</v>
      </c>
      <c r="M114" s="7" t="s">
        <v>28</v>
      </c>
      <c r="N114" s="63" t="s">
        <v>106</v>
      </c>
      <c r="O114" s="68" t="s">
        <v>106</v>
      </c>
      <c r="P114" s="1" t="s">
        <v>139</v>
      </c>
    </row>
    <row r="115" spans="1:16" x14ac:dyDescent="0.75">
      <c r="A115" s="7" t="s">
        <v>83</v>
      </c>
      <c r="B115" s="27">
        <v>16</v>
      </c>
      <c r="C115" s="7" t="s">
        <v>86</v>
      </c>
      <c r="D115" s="63" t="s">
        <v>106</v>
      </c>
      <c r="E115" s="68" t="s">
        <v>106</v>
      </c>
      <c r="F115" s="7" t="s">
        <v>83</v>
      </c>
      <c r="G115" s="27">
        <v>25</v>
      </c>
      <c r="H115" s="7" t="s">
        <v>86</v>
      </c>
      <c r="I115" s="63" t="s">
        <v>106</v>
      </c>
      <c r="J115" s="68" t="s">
        <v>106</v>
      </c>
      <c r="K115" s="7" t="s">
        <v>83</v>
      </c>
      <c r="L115" s="27">
        <v>25</v>
      </c>
      <c r="M115" s="7" t="s">
        <v>86</v>
      </c>
      <c r="N115" s="63" t="s">
        <v>106</v>
      </c>
      <c r="O115" s="68" t="s">
        <v>106</v>
      </c>
      <c r="P115" s="1" t="s">
        <v>140</v>
      </c>
    </row>
    <row r="116" spans="1:16" ht="33" x14ac:dyDescent="0.75">
      <c r="A116" s="28" t="s">
        <v>84</v>
      </c>
      <c r="B116" s="27">
        <v>2</v>
      </c>
      <c r="C116" s="7"/>
      <c r="D116" s="63" t="s">
        <v>106</v>
      </c>
      <c r="E116" s="68" t="s">
        <v>106</v>
      </c>
      <c r="F116" s="28" t="s">
        <v>84</v>
      </c>
      <c r="G116" s="27">
        <v>2</v>
      </c>
      <c r="H116" s="7"/>
      <c r="I116" s="63" t="s">
        <v>106</v>
      </c>
      <c r="J116" s="68" t="s">
        <v>106</v>
      </c>
      <c r="K116" s="28" t="s">
        <v>84</v>
      </c>
      <c r="L116" s="27">
        <v>2</v>
      </c>
      <c r="M116" s="7"/>
      <c r="N116" s="63" t="s">
        <v>106</v>
      </c>
      <c r="O116" s="68" t="s">
        <v>106</v>
      </c>
      <c r="P116" s="1" t="s">
        <v>141</v>
      </c>
    </row>
    <row r="117" spans="1:16" x14ac:dyDescent="0.75">
      <c r="A117" s="28" t="s">
        <v>90</v>
      </c>
      <c r="B117" s="27">
        <v>0</v>
      </c>
      <c r="C117" s="7"/>
      <c r="D117" s="63" t="s">
        <v>106</v>
      </c>
      <c r="E117" s="68" t="s">
        <v>106</v>
      </c>
      <c r="F117" s="28" t="s">
        <v>90</v>
      </c>
      <c r="G117" s="27">
        <v>0</v>
      </c>
      <c r="H117" s="7"/>
      <c r="I117" s="63" t="s">
        <v>106</v>
      </c>
      <c r="J117" s="68" t="s">
        <v>106</v>
      </c>
      <c r="K117" s="28" t="s">
        <v>90</v>
      </c>
      <c r="L117" s="27">
        <v>0</v>
      </c>
      <c r="M117" s="7"/>
      <c r="N117" s="63" t="s">
        <v>106</v>
      </c>
      <c r="O117" s="68" t="s">
        <v>106</v>
      </c>
      <c r="P117" s="1" t="s">
        <v>142</v>
      </c>
    </row>
    <row r="118" spans="1:16" x14ac:dyDescent="0.75">
      <c r="A118" s="7" t="s">
        <v>179</v>
      </c>
      <c r="B118" s="27">
        <v>919.08609999999999</v>
      </c>
      <c r="C118" s="7" t="s">
        <v>19</v>
      </c>
      <c r="D118" s="63" t="s">
        <v>106</v>
      </c>
      <c r="E118" s="68" t="s">
        <v>106</v>
      </c>
      <c r="F118" s="7" t="s">
        <v>179</v>
      </c>
      <c r="G118" s="27">
        <v>1020.6002999999999</v>
      </c>
      <c r="H118" s="7" t="s">
        <v>19</v>
      </c>
      <c r="I118" s="63" t="s">
        <v>106</v>
      </c>
      <c r="J118" s="68" t="s">
        <v>106</v>
      </c>
      <c r="K118" s="7" t="s">
        <v>179</v>
      </c>
      <c r="L118" s="27">
        <v>-922.64089999999999</v>
      </c>
      <c r="M118" s="7" t="s">
        <v>19</v>
      </c>
      <c r="N118" s="63" t="s">
        <v>106</v>
      </c>
      <c r="O118" s="68" t="s">
        <v>106</v>
      </c>
      <c r="P118" s="1" t="s">
        <v>143</v>
      </c>
    </row>
    <row r="119" spans="1:16" x14ac:dyDescent="0.75">
      <c r="A119" s="7" t="s">
        <v>180</v>
      </c>
      <c r="B119" s="27">
        <v>-1471.1786999999999</v>
      </c>
      <c r="C119" s="7" t="s">
        <v>19</v>
      </c>
      <c r="D119" s="63" t="s">
        <v>106</v>
      </c>
      <c r="E119" s="68" t="s">
        <v>106</v>
      </c>
      <c r="F119" s="7" t="s">
        <v>180</v>
      </c>
      <c r="G119" s="27">
        <v>-1471.1786999999999</v>
      </c>
      <c r="H119" s="7" t="s">
        <v>19</v>
      </c>
      <c r="I119" s="63" t="s">
        <v>106</v>
      </c>
      <c r="J119" s="68" t="s">
        <v>106</v>
      </c>
      <c r="K119" s="7" t="s">
        <v>180</v>
      </c>
      <c r="L119" s="27">
        <v>1329.9718</v>
      </c>
      <c r="M119" s="7" t="s">
        <v>19</v>
      </c>
      <c r="N119" s="63" t="s">
        <v>106</v>
      </c>
      <c r="O119" s="68" t="s">
        <v>106</v>
      </c>
      <c r="P119" s="1" t="s">
        <v>144</v>
      </c>
    </row>
    <row r="120" spans="1:16" x14ac:dyDescent="0.75">
      <c r="A120" s="7" t="s">
        <v>181</v>
      </c>
      <c r="B120" s="27">
        <v>-2942.3573999999999</v>
      </c>
      <c r="C120" s="7" t="s">
        <v>19</v>
      </c>
      <c r="D120" s="63" t="s">
        <v>106</v>
      </c>
      <c r="E120" s="68" t="s">
        <v>106</v>
      </c>
      <c r="F120" s="7" t="s">
        <v>181</v>
      </c>
      <c r="G120" s="27">
        <v>-2942.3573999999999</v>
      </c>
      <c r="H120" s="7" t="s">
        <v>19</v>
      </c>
      <c r="I120" s="63" t="s">
        <v>106</v>
      </c>
      <c r="J120" s="68" t="s">
        <v>106</v>
      </c>
      <c r="K120" s="7" t="s">
        <v>181</v>
      </c>
      <c r="L120" s="27">
        <v>2659.9436999999998</v>
      </c>
      <c r="M120" s="7" t="s">
        <v>19</v>
      </c>
      <c r="N120" s="63" t="s">
        <v>106</v>
      </c>
      <c r="O120" s="68" t="s">
        <v>106</v>
      </c>
      <c r="P120" s="1" t="s">
        <v>145</v>
      </c>
    </row>
    <row r="121" spans="1:16" x14ac:dyDescent="0.75">
      <c r="A121" s="7" t="s">
        <v>182</v>
      </c>
      <c r="B121" s="27">
        <v>-18.1694</v>
      </c>
      <c r="C121" s="7" t="s">
        <v>87</v>
      </c>
      <c r="D121" s="63" t="s">
        <v>106</v>
      </c>
      <c r="E121" s="68" t="s">
        <v>106</v>
      </c>
      <c r="F121" s="7" t="s">
        <v>182</v>
      </c>
      <c r="G121" s="27">
        <v>-133.6814</v>
      </c>
      <c r="H121" s="7" t="s">
        <v>87</v>
      </c>
      <c r="I121" s="63" t="s">
        <v>106</v>
      </c>
      <c r="J121" s="68" t="s">
        <v>106</v>
      </c>
      <c r="K121" s="7" t="s">
        <v>182</v>
      </c>
      <c r="L121" s="27">
        <v>-78.885599999999997</v>
      </c>
      <c r="M121" s="7" t="s">
        <v>87</v>
      </c>
      <c r="N121" s="63" t="s">
        <v>106</v>
      </c>
      <c r="O121" s="68" t="s">
        <v>106</v>
      </c>
      <c r="P121" s="1" t="s">
        <v>146</v>
      </c>
    </row>
    <row r="122" spans="1:16" x14ac:dyDescent="0.75">
      <c r="A122" s="7" t="s">
        <v>183</v>
      </c>
      <c r="B122" s="27">
        <v>29.0837</v>
      </c>
      <c r="C122" s="7" t="s">
        <v>87</v>
      </c>
      <c r="D122" s="63" t="s">
        <v>106</v>
      </c>
      <c r="E122" s="68" t="s">
        <v>106</v>
      </c>
      <c r="F122" s="7" t="s">
        <v>183</v>
      </c>
      <c r="G122" s="27">
        <v>192.6995</v>
      </c>
      <c r="H122" s="7" t="s">
        <v>87</v>
      </c>
      <c r="I122" s="63" t="s">
        <v>106</v>
      </c>
      <c r="J122" s="68" t="s">
        <v>106</v>
      </c>
      <c r="K122" s="7" t="s">
        <v>183</v>
      </c>
      <c r="L122" s="27">
        <v>113.7122</v>
      </c>
      <c r="M122" s="7" t="s">
        <v>87</v>
      </c>
      <c r="N122" s="63" t="s">
        <v>106</v>
      </c>
      <c r="O122" s="68" t="s">
        <v>106</v>
      </c>
      <c r="P122" s="1" t="s">
        <v>147</v>
      </c>
    </row>
    <row r="123" spans="1:16" x14ac:dyDescent="0.75">
      <c r="A123" s="7" t="s">
        <v>184</v>
      </c>
      <c r="B123" s="27">
        <v>58.167299999999997</v>
      </c>
      <c r="C123" s="7" t="s">
        <v>87</v>
      </c>
      <c r="D123" s="63" t="s">
        <v>106</v>
      </c>
      <c r="E123" s="68" t="s">
        <v>106</v>
      </c>
      <c r="F123" s="7" t="s">
        <v>184</v>
      </c>
      <c r="G123" s="27">
        <v>385.39909999999998</v>
      </c>
      <c r="H123" s="7" t="s">
        <v>87</v>
      </c>
      <c r="I123" s="63" t="s">
        <v>106</v>
      </c>
      <c r="J123" s="68" t="s">
        <v>106</v>
      </c>
      <c r="K123" s="7" t="s">
        <v>184</v>
      </c>
      <c r="L123" s="27">
        <v>227.42449999999999</v>
      </c>
      <c r="M123" s="7" t="s">
        <v>87</v>
      </c>
      <c r="N123" s="63" t="s">
        <v>106</v>
      </c>
      <c r="O123" s="68" t="s">
        <v>106</v>
      </c>
      <c r="P123" s="1" t="s">
        <v>148</v>
      </c>
    </row>
    <row r="124" spans="1:16" x14ac:dyDescent="0.75">
      <c r="A124" s="7" t="s">
        <v>185</v>
      </c>
      <c r="B124" s="27">
        <v>-63.129199999999997</v>
      </c>
      <c r="C124" s="7" t="s">
        <v>87</v>
      </c>
      <c r="D124" s="63" t="s">
        <v>106</v>
      </c>
      <c r="E124" s="68" t="s">
        <v>106</v>
      </c>
      <c r="F124" s="7" t="s">
        <v>185</v>
      </c>
      <c r="G124" s="27">
        <v>283.91269999999997</v>
      </c>
      <c r="H124" s="7" t="s">
        <v>87</v>
      </c>
      <c r="I124" s="63" t="s">
        <v>106</v>
      </c>
      <c r="J124" s="68" t="s">
        <v>106</v>
      </c>
      <c r="K124" s="7" t="s">
        <v>185</v>
      </c>
      <c r="L124" s="27">
        <v>-141.9564</v>
      </c>
      <c r="M124" s="7" t="s">
        <v>87</v>
      </c>
      <c r="N124" s="63" t="s">
        <v>106</v>
      </c>
      <c r="O124" s="68" t="s">
        <v>106</v>
      </c>
      <c r="P124" s="1" t="s">
        <v>149</v>
      </c>
    </row>
    <row r="125" spans="1:16" x14ac:dyDescent="0.75">
      <c r="A125" s="7" t="s">
        <v>186</v>
      </c>
      <c r="B125" s="27">
        <v>101.0508</v>
      </c>
      <c r="C125" s="7" t="s">
        <v>87</v>
      </c>
      <c r="D125" s="63" t="s">
        <v>106</v>
      </c>
      <c r="E125" s="68" t="s">
        <v>106</v>
      </c>
      <c r="F125" s="7" t="s">
        <v>186</v>
      </c>
      <c r="G125" s="27">
        <v>-409.25560000000002</v>
      </c>
      <c r="H125" s="7" t="s">
        <v>87</v>
      </c>
      <c r="I125" s="63" t="s">
        <v>106</v>
      </c>
      <c r="J125" s="68" t="s">
        <v>106</v>
      </c>
      <c r="K125" s="7" t="s">
        <v>186</v>
      </c>
      <c r="L125" s="27">
        <v>204.62780000000001</v>
      </c>
      <c r="M125" s="7" t="s">
        <v>87</v>
      </c>
      <c r="N125" s="63" t="s">
        <v>106</v>
      </c>
      <c r="O125" s="68" t="s">
        <v>106</v>
      </c>
      <c r="P125" s="1" t="s">
        <v>150</v>
      </c>
    </row>
    <row r="126" spans="1:16" x14ac:dyDescent="0.75">
      <c r="A126" s="7" t="s">
        <v>187</v>
      </c>
      <c r="B126" s="27">
        <v>202.10149999999999</v>
      </c>
      <c r="C126" s="7" t="s">
        <v>87</v>
      </c>
      <c r="D126" s="63" t="s">
        <v>106</v>
      </c>
      <c r="E126" s="68" t="s">
        <v>106</v>
      </c>
      <c r="F126" s="7" t="s">
        <v>187</v>
      </c>
      <c r="G126" s="27">
        <v>-818.51110000000006</v>
      </c>
      <c r="H126" s="7" t="s">
        <v>87</v>
      </c>
      <c r="I126" s="63" t="s">
        <v>106</v>
      </c>
      <c r="J126" s="68" t="s">
        <v>106</v>
      </c>
      <c r="K126" s="7" t="s">
        <v>187</v>
      </c>
      <c r="L126" s="27">
        <v>409.25560000000002</v>
      </c>
      <c r="M126" s="7" t="s">
        <v>87</v>
      </c>
      <c r="N126" s="63" t="s">
        <v>106</v>
      </c>
      <c r="O126" s="68" t="s">
        <v>106</v>
      </c>
      <c r="P126" s="1" t="s">
        <v>151</v>
      </c>
    </row>
    <row r="127" spans="1:16" x14ac:dyDescent="0.75">
      <c r="A127" s="40" t="s">
        <v>258</v>
      </c>
      <c r="B127" s="27">
        <v>0.85760000000000003</v>
      </c>
      <c r="C127" s="7"/>
      <c r="D127" s="63"/>
      <c r="E127" s="68">
        <v>0.5</v>
      </c>
      <c r="F127" s="40" t="s">
        <v>258</v>
      </c>
      <c r="G127" s="27">
        <v>0.83179999999999998</v>
      </c>
      <c r="H127" s="7"/>
      <c r="I127" s="63"/>
      <c r="J127" s="68">
        <v>0.5</v>
      </c>
      <c r="K127" s="40" t="s">
        <v>258</v>
      </c>
      <c r="L127" s="27">
        <v>0.83179999999999998</v>
      </c>
      <c r="M127" s="7"/>
      <c r="N127" s="63"/>
      <c r="O127" s="68">
        <v>0.5</v>
      </c>
      <c r="P127" s="48" t="s">
        <v>260</v>
      </c>
    </row>
    <row r="128" spans="1:16" x14ac:dyDescent="0.75">
      <c r="A128" s="40" t="s">
        <v>259</v>
      </c>
      <c r="B128" s="27">
        <v>0.85760000000000003</v>
      </c>
      <c r="C128" s="7"/>
      <c r="D128" s="63"/>
      <c r="E128" s="68">
        <v>0.5</v>
      </c>
      <c r="F128" s="40" t="s">
        <v>259</v>
      </c>
      <c r="G128" s="27">
        <v>0.87129999999999996</v>
      </c>
      <c r="H128" s="7"/>
      <c r="I128" s="63"/>
      <c r="J128" s="68">
        <v>0.5</v>
      </c>
      <c r="K128" s="40" t="s">
        <v>259</v>
      </c>
      <c r="L128" s="27">
        <v>0.87129999999999996</v>
      </c>
      <c r="M128" s="7"/>
      <c r="N128" s="63"/>
      <c r="O128" s="68">
        <v>0.5</v>
      </c>
      <c r="P128" s="48" t="s">
        <v>261</v>
      </c>
    </row>
    <row r="129" spans="1:16" x14ac:dyDescent="0.75">
      <c r="A129" s="40" t="s">
        <v>264</v>
      </c>
      <c r="B129" s="27">
        <v>0.83250000000000002</v>
      </c>
      <c r="C129" s="7"/>
      <c r="D129" s="63"/>
      <c r="E129" s="68">
        <v>0.5</v>
      </c>
      <c r="F129" s="40" t="s">
        <v>264</v>
      </c>
      <c r="G129" s="27">
        <v>0.82509999999999994</v>
      </c>
      <c r="H129" s="7"/>
      <c r="I129" s="63"/>
      <c r="J129" s="68">
        <v>0.5</v>
      </c>
      <c r="K129" s="40" t="s">
        <v>264</v>
      </c>
      <c r="L129" s="27">
        <v>0.82509999999999994</v>
      </c>
      <c r="M129" s="7"/>
      <c r="N129" s="63"/>
      <c r="O129" s="68">
        <v>0.5</v>
      </c>
      <c r="P129" s="48" t="s">
        <v>262</v>
      </c>
    </row>
    <row r="130" spans="1:16" x14ac:dyDescent="0.75">
      <c r="A130" s="40" t="s">
        <v>265</v>
      </c>
      <c r="B130" s="27">
        <v>0.90369999999999995</v>
      </c>
      <c r="C130" s="7"/>
      <c r="D130" s="63"/>
      <c r="E130" s="68">
        <v>0.5</v>
      </c>
      <c r="F130" s="40" t="s">
        <v>265</v>
      </c>
      <c r="G130" s="27">
        <v>0.89949999999999997</v>
      </c>
      <c r="H130" s="7"/>
      <c r="I130" s="63"/>
      <c r="J130" s="68">
        <v>0.5</v>
      </c>
      <c r="K130" s="40" t="s">
        <v>265</v>
      </c>
      <c r="L130" s="27">
        <v>0.89949999999999997</v>
      </c>
      <c r="M130" s="7"/>
      <c r="N130" s="63"/>
      <c r="O130" s="68">
        <v>0.5</v>
      </c>
      <c r="P130" s="48" t="s">
        <v>263</v>
      </c>
    </row>
    <row r="131" spans="1:16" x14ac:dyDescent="0.75">
      <c r="A131" s="40" t="s">
        <v>246</v>
      </c>
      <c r="B131" s="27">
        <v>1.4699</v>
      </c>
      <c r="C131" s="7"/>
      <c r="D131" s="63"/>
      <c r="E131" s="68">
        <v>0.5</v>
      </c>
      <c r="F131" s="40" t="s">
        <v>246</v>
      </c>
      <c r="G131" s="27">
        <v>1.1178999999999999</v>
      </c>
      <c r="H131" s="7"/>
      <c r="I131" s="63"/>
      <c r="J131" s="68">
        <v>0.5</v>
      </c>
      <c r="K131" s="40" t="s">
        <v>246</v>
      </c>
      <c r="L131" s="27">
        <v>1.1178999999999999</v>
      </c>
      <c r="M131" s="7"/>
      <c r="N131" s="63"/>
      <c r="O131" s="68">
        <v>0.5</v>
      </c>
      <c r="P131" s="48" t="s">
        <v>249</v>
      </c>
    </row>
    <row r="132" spans="1:16" x14ac:dyDescent="0.75">
      <c r="A132" s="40" t="s">
        <v>247</v>
      </c>
      <c r="B132" s="27">
        <v>1.4585999999999999</v>
      </c>
      <c r="C132" s="7"/>
      <c r="D132" s="63"/>
      <c r="E132" s="68">
        <v>0.5</v>
      </c>
      <c r="F132" s="40" t="s">
        <v>247</v>
      </c>
      <c r="G132" s="27">
        <v>1.1178999999999999</v>
      </c>
      <c r="H132" s="7"/>
      <c r="I132" s="63"/>
      <c r="J132" s="68">
        <v>0.5</v>
      </c>
      <c r="K132" s="40" t="s">
        <v>247</v>
      </c>
      <c r="L132" s="27">
        <v>1.1178999999999999</v>
      </c>
      <c r="M132" s="7"/>
      <c r="N132" s="63"/>
      <c r="O132" s="68">
        <v>0.5</v>
      </c>
      <c r="P132" s="48" t="s">
        <v>250</v>
      </c>
    </row>
    <row r="133" spans="1:16" x14ac:dyDescent="0.75">
      <c r="A133" s="40" t="s">
        <v>248</v>
      </c>
      <c r="B133" s="27">
        <v>1.1961999999999999</v>
      </c>
      <c r="C133" s="7"/>
      <c r="D133" s="63"/>
      <c r="E133" s="68">
        <v>0.5</v>
      </c>
      <c r="F133" s="40" t="s">
        <v>248</v>
      </c>
      <c r="G133" s="27">
        <v>1.2622</v>
      </c>
      <c r="H133" s="7"/>
      <c r="I133" s="63"/>
      <c r="J133" s="68">
        <v>0.5</v>
      </c>
      <c r="K133" s="40" t="s">
        <v>248</v>
      </c>
      <c r="L133" s="27">
        <v>1.2622</v>
      </c>
      <c r="M133" s="7"/>
      <c r="N133" s="63"/>
      <c r="O133" s="68">
        <v>0.5</v>
      </c>
      <c r="P133" s="48" t="s">
        <v>251</v>
      </c>
    </row>
    <row r="134" spans="1:16" x14ac:dyDescent="0.75">
      <c r="A134" s="40" t="s">
        <v>252</v>
      </c>
      <c r="B134" s="27">
        <v>0.13600000000000001</v>
      </c>
      <c r="C134" s="7"/>
      <c r="D134" s="63"/>
      <c r="E134" s="68">
        <v>0.5</v>
      </c>
      <c r="F134" s="40" t="s">
        <v>252</v>
      </c>
      <c r="G134" s="27">
        <v>0.17699999999999999</v>
      </c>
      <c r="H134" s="7"/>
      <c r="I134" s="63"/>
      <c r="J134" s="68">
        <v>0.5</v>
      </c>
      <c r="K134" s="40" t="s">
        <v>252</v>
      </c>
      <c r="L134" s="27">
        <v>0.17699999999999999</v>
      </c>
      <c r="M134" s="7"/>
      <c r="N134" s="63"/>
      <c r="O134" s="68">
        <v>0.5</v>
      </c>
      <c r="P134" s="48" t="s">
        <v>255</v>
      </c>
    </row>
    <row r="135" spans="1:16" x14ac:dyDescent="0.75">
      <c r="A135" s="40" t="s">
        <v>253</v>
      </c>
      <c r="B135" s="27">
        <v>0.15690000000000001</v>
      </c>
      <c r="C135" s="7"/>
      <c r="D135" s="63"/>
      <c r="E135" s="68">
        <v>0.5</v>
      </c>
      <c r="F135" s="40" t="s">
        <v>253</v>
      </c>
      <c r="G135" s="27">
        <v>0.2041</v>
      </c>
      <c r="H135" s="7"/>
      <c r="I135" s="63"/>
      <c r="J135" s="68">
        <v>0.5</v>
      </c>
      <c r="K135" s="40" t="s">
        <v>253</v>
      </c>
      <c r="L135" s="27">
        <v>0.2041</v>
      </c>
      <c r="M135" s="7"/>
      <c r="N135" s="63"/>
      <c r="O135" s="68">
        <v>0.5</v>
      </c>
      <c r="P135" s="48" t="s">
        <v>256</v>
      </c>
    </row>
    <row r="136" spans="1:16" x14ac:dyDescent="0.75">
      <c r="A136" s="40" t="s">
        <v>254</v>
      </c>
      <c r="B136" s="27">
        <v>0.11509999999999999</v>
      </c>
      <c r="C136" s="7"/>
      <c r="D136" s="63"/>
      <c r="E136" s="68">
        <v>0.5</v>
      </c>
      <c r="F136" s="40" t="s">
        <v>254</v>
      </c>
      <c r="G136" s="27">
        <v>0.1057</v>
      </c>
      <c r="H136" s="7"/>
      <c r="I136" s="63"/>
      <c r="J136" s="68">
        <v>0.5</v>
      </c>
      <c r="K136" s="40" t="s">
        <v>254</v>
      </c>
      <c r="L136" s="27">
        <v>0.1057</v>
      </c>
      <c r="M136" s="7"/>
      <c r="N136" s="63"/>
      <c r="O136" s="68">
        <v>0.5</v>
      </c>
      <c r="P136" s="48" t="s">
        <v>257</v>
      </c>
    </row>
    <row r="137" spans="1:16" x14ac:dyDescent="0.75">
      <c r="A137" s="40" t="s">
        <v>266</v>
      </c>
      <c r="B137" s="27">
        <v>203.32429999999999</v>
      </c>
      <c r="C137" s="47" t="s">
        <v>85</v>
      </c>
      <c r="D137" s="63"/>
      <c r="E137" s="68">
        <v>0.5</v>
      </c>
      <c r="F137" s="40" t="s">
        <v>266</v>
      </c>
      <c r="G137" s="27">
        <v>213.0453</v>
      </c>
      <c r="H137" s="47" t="s">
        <v>85</v>
      </c>
      <c r="I137" s="63"/>
      <c r="J137" s="68">
        <v>0.5</v>
      </c>
      <c r="K137" s="40" t="s">
        <v>266</v>
      </c>
      <c r="L137" s="27">
        <v>217.55690000000001</v>
      </c>
      <c r="M137" s="47" t="s">
        <v>85</v>
      </c>
      <c r="N137" s="63"/>
      <c r="O137" s="68">
        <v>0.5</v>
      </c>
      <c r="P137" s="48"/>
    </row>
    <row r="138" spans="1:16" x14ac:dyDescent="0.75">
      <c r="A138" s="40" t="s">
        <v>267</v>
      </c>
      <c r="B138" s="27">
        <v>230.3672</v>
      </c>
      <c r="C138" s="47" t="s">
        <v>85</v>
      </c>
      <c r="D138" s="63"/>
      <c r="E138" s="68">
        <v>0.5</v>
      </c>
      <c r="F138" s="40" t="s">
        <v>267</v>
      </c>
      <c r="G138" s="27">
        <v>239.82570000000001</v>
      </c>
      <c r="H138" s="47" t="s">
        <v>85</v>
      </c>
      <c r="I138" s="63"/>
      <c r="J138" s="68">
        <v>0.5</v>
      </c>
      <c r="K138" s="40" t="s">
        <v>267</v>
      </c>
      <c r="L138" s="27">
        <v>245.0266</v>
      </c>
      <c r="M138" s="47" t="s">
        <v>85</v>
      </c>
      <c r="N138" s="63"/>
      <c r="O138" s="68">
        <v>0.5</v>
      </c>
      <c r="P138" s="48"/>
    </row>
    <row r="139" spans="1:16" x14ac:dyDescent="0.75">
      <c r="A139" s="40" t="s">
        <v>268</v>
      </c>
      <c r="B139" s="27">
        <v>176.0812</v>
      </c>
      <c r="C139" s="47" t="s">
        <v>85</v>
      </c>
      <c r="D139" s="63"/>
      <c r="E139" s="68">
        <v>0.5</v>
      </c>
      <c r="F139" s="40" t="s">
        <v>268</v>
      </c>
      <c r="G139" s="27">
        <v>138.27359999999999</v>
      </c>
      <c r="H139" s="47" t="s">
        <v>85</v>
      </c>
      <c r="I139" s="63"/>
      <c r="J139" s="68">
        <v>0.5</v>
      </c>
      <c r="K139" s="40" t="s">
        <v>268</v>
      </c>
      <c r="L139" s="27">
        <v>139.82929999999999</v>
      </c>
      <c r="M139" s="47" t="s">
        <v>85</v>
      </c>
      <c r="N139" s="63"/>
      <c r="O139" s="68">
        <v>0.5</v>
      </c>
      <c r="P139" s="48"/>
    </row>
    <row r="140" spans="1:16" x14ac:dyDescent="0.75">
      <c r="A140" s="42" t="s">
        <v>218</v>
      </c>
      <c r="B140" s="27">
        <v>20.765899999999998</v>
      </c>
      <c r="C140" s="7"/>
      <c r="D140" s="63"/>
      <c r="E140" s="68">
        <v>1</v>
      </c>
      <c r="F140" s="42" t="s">
        <v>218</v>
      </c>
      <c r="G140" s="27">
        <v>5.2755000000000001</v>
      </c>
      <c r="H140" s="7"/>
      <c r="I140" s="63"/>
      <c r="J140" s="68">
        <v>1</v>
      </c>
      <c r="K140" s="42" t="s">
        <v>218</v>
      </c>
      <c r="L140" s="27">
        <v>9.7832000000000008</v>
      </c>
      <c r="M140" s="7"/>
      <c r="N140" s="63"/>
      <c r="O140" s="68">
        <v>1</v>
      </c>
      <c r="P140" s="1" t="s">
        <v>153</v>
      </c>
    </row>
    <row r="141" spans="1:16" x14ac:dyDescent="0.75">
      <c r="A141" s="43" t="s">
        <v>219</v>
      </c>
      <c r="B141" s="6">
        <v>33.441499999999998</v>
      </c>
      <c r="C141" s="5"/>
      <c r="D141" s="67"/>
      <c r="E141" s="69">
        <v>1</v>
      </c>
      <c r="F141" s="43" t="s">
        <v>219</v>
      </c>
      <c r="G141" s="6">
        <v>6.2897999999999996</v>
      </c>
      <c r="H141" s="5"/>
      <c r="I141" s="67"/>
      <c r="J141" s="69">
        <v>1</v>
      </c>
      <c r="K141" s="43" t="s">
        <v>219</v>
      </c>
      <c r="L141" s="6">
        <v>11.8596</v>
      </c>
      <c r="M141" s="5"/>
      <c r="N141" s="67"/>
      <c r="O141" s="69">
        <v>1</v>
      </c>
      <c r="P141" s="1" t="s">
        <v>152</v>
      </c>
    </row>
    <row r="143" spans="1:16" x14ac:dyDescent="0.75">
      <c r="P143" s="1" t="s">
        <v>173</v>
      </c>
    </row>
    <row r="147" spans="1:16" ht="16.8" thickBot="1" x14ac:dyDescent="0.8">
      <c r="A147" s="106" t="s">
        <v>93</v>
      </c>
      <c r="B147" s="106"/>
      <c r="C147" s="106"/>
      <c r="D147" s="106"/>
      <c r="E147" s="106"/>
      <c r="F147" s="106"/>
      <c r="G147" s="106"/>
      <c r="H147" s="106"/>
      <c r="I147" s="106"/>
      <c r="J147" s="106"/>
      <c r="K147" s="106"/>
      <c r="L147" s="106"/>
      <c r="M147" s="106"/>
      <c r="N147" s="106"/>
      <c r="O147" s="106"/>
    </row>
    <row r="148" spans="1:16" x14ac:dyDescent="0.75">
      <c r="A148" s="107" t="s">
        <v>94</v>
      </c>
      <c r="B148" s="107"/>
      <c r="C148" s="107"/>
      <c r="D148" s="50"/>
      <c r="E148" s="51"/>
      <c r="K148" s="109" t="s">
        <v>95</v>
      </c>
      <c r="L148" s="109"/>
      <c r="M148" s="109"/>
      <c r="N148" s="50"/>
      <c r="O148" s="51"/>
    </row>
    <row r="149" spans="1:16" x14ac:dyDescent="0.75">
      <c r="A149" s="19" t="s">
        <v>51</v>
      </c>
      <c r="B149" s="27" t="s">
        <v>100</v>
      </c>
      <c r="C149" s="19"/>
      <c r="D149" s="62" t="s">
        <v>106</v>
      </c>
      <c r="E149" s="68" t="s">
        <v>106</v>
      </c>
      <c r="K149" s="19" t="s">
        <v>51</v>
      </c>
      <c r="L149" s="26" t="s">
        <v>100</v>
      </c>
      <c r="M149" s="19"/>
      <c r="N149" s="62" t="s">
        <v>106</v>
      </c>
      <c r="O149" s="68" t="s">
        <v>106</v>
      </c>
    </row>
    <row r="150" spans="1:16" x14ac:dyDescent="0.75">
      <c r="A150" s="44" t="s">
        <v>89</v>
      </c>
      <c r="B150" s="27">
        <v>3.6863999999999999</v>
      </c>
      <c r="C150" s="36"/>
      <c r="D150" s="63"/>
      <c r="E150" s="68">
        <v>1</v>
      </c>
      <c r="K150" s="44" t="s">
        <v>89</v>
      </c>
      <c r="L150" s="37">
        <v>3.0162</v>
      </c>
      <c r="M150" s="36"/>
      <c r="N150" s="63"/>
      <c r="O150" s="68">
        <v>1</v>
      </c>
      <c r="P150" s="1" t="s">
        <v>153</v>
      </c>
    </row>
    <row r="151" spans="1:16" x14ac:dyDescent="0.75">
      <c r="A151" s="7" t="s">
        <v>98</v>
      </c>
      <c r="B151" s="27">
        <v>265.69630000000001</v>
      </c>
      <c r="C151" s="7" t="s">
        <v>85</v>
      </c>
      <c r="D151" s="63" t="s">
        <v>106</v>
      </c>
      <c r="E151" s="68" t="s">
        <v>106</v>
      </c>
      <c r="K151" s="7" t="s">
        <v>98</v>
      </c>
      <c r="L151" s="27">
        <v>286.79759999999999</v>
      </c>
      <c r="M151" s="7" t="s">
        <v>85</v>
      </c>
      <c r="N151" s="63" t="s">
        <v>106</v>
      </c>
      <c r="O151" s="68" t="s">
        <v>106</v>
      </c>
      <c r="P151" s="1" t="s">
        <v>199</v>
      </c>
    </row>
    <row r="152" spans="1:16" x14ac:dyDescent="0.75">
      <c r="A152" s="7" t="s">
        <v>99</v>
      </c>
      <c r="B152" s="27">
        <v>259.76220000000001</v>
      </c>
      <c r="C152" s="7" t="s">
        <v>85</v>
      </c>
      <c r="D152" s="63" t="s">
        <v>106</v>
      </c>
      <c r="E152" s="68" t="s">
        <v>106</v>
      </c>
      <c r="K152" s="7" t="s">
        <v>99</v>
      </c>
      <c r="L152" s="27">
        <v>259.76220000000001</v>
      </c>
      <c r="M152" s="7" t="s">
        <v>85</v>
      </c>
      <c r="N152" s="63" t="s">
        <v>106</v>
      </c>
      <c r="O152" s="68" t="s">
        <v>106</v>
      </c>
      <c r="P152" s="1" t="s">
        <v>200</v>
      </c>
    </row>
    <row r="153" spans="1:16" x14ac:dyDescent="0.75">
      <c r="A153" s="7" t="str">
        <f>IF(B$149="passfeder","p_zulPF",IF(B$149="keilwelle_leicht","d",IF(B$149="keilwelle_mittel","d",IF(B$149="evolvente","d_a1"," "))))</f>
        <v>d</v>
      </c>
      <c r="B153" s="27">
        <v>42</v>
      </c>
      <c r="C153" s="7" t="str">
        <f>IF(B$149="passfeder","MPa",IF(B$149="keilwelle_leicht","mm",IF(B$149="keilwelle_mittel","mm",IF(B$149="evolvente","mm"," "))))</f>
        <v>mm</v>
      </c>
      <c r="D153" s="63" t="s">
        <v>106</v>
      </c>
      <c r="E153" s="68" t="s">
        <v>106</v>
      </c>
      <c r="K153" s="7" t="str">
        <f>IF(L$149="passfeder","p_zulPF",IF(L$149="keilwelle_leicht","d",IF(L$149="keilwelle_mittel","d",IF(L$149="evolvente","d_a1"," "))))</f>
        <v>d</v>
      </c>
      <c r="L153" s="27">
        <v>42</v>
      </c>
      <c r="M153" s="7" t="str">
        <f>IF(L$149="passfeder","MPa",IF(L$149="keilwelle_leicht","mm",IF(L$149="keilwelle_mittel","mm",IF(L$149="evolvente","mm"," "))))</f>
        <v>mm</v>
      </c>
      <c r="N153" s="63" t="s">
        <v>106</v>
      </c>
      <c r="O153" s="68" t="s">
        <v>106</v>
      </c>
      <c r="P153" s="1" t="s">
        <v>201</v>
      </c>
    </row>
    <row r="154" spans="1:16" x14ac:dyDescent="0.75">
      <c r="A154" s="7" t="str">
        <f>IF(B$149="passfeder","d_F",IF(B$149="keilwelle_leicht","l_N",IF(B$149="keilwelle_mittel","l_N",IF(B$149="evolvente","d_a2"," "))))</f>
        <v>l_N</v>
      </c>
      <c r="B154" s="27">
        <v>44</v>
      </c>
      <c r="C154" s="7" t="str">
        <f>IF(B$149="passfeder","mm",IF(B$149="keilwelle_leicht","mm",IF(B$149="keilwelle_mittel","mm",IF(B$149="evolvente","mm"," "))))</f>
        <v>mm</v>
      </c>
      <c r="D154" s="63" t="s">
        <v>106</v>
      </c>
      <c r="E154" s="68" t="s">
        <v>106</v>
      </c>
      <c r="K154" s="7" t="str">
        <f>IF(L$149="passfeder","d_F",IF(L$149="keilwelle_leicht","l_N",IF(L$149="keilwelle_mittel","l_N",IF(L$149="evolvente","d_a2"," "))))</f>
        <v>l_N</v>
      </c>
      <c r="L154" s="27">
        <v>18</v>
      </c>
      <c r="M154" s="7" t="str">
        <f>IF(L$149="passfeder","mm",IF(L$149="keilwelle_leicht","mm",IF(L$149="keilwelle_mittel","mm",IF(L$149="evolvente","mm"," "))))</f>
        <v>mm</v>
      </c>
      <c r="N154" s="63" t="s">
        <v>106</v>
      </c>
      <c r="O154" s="68" t="s">
        <v>106</v>
      </c>
      <c r="P154" s="1" t="s">
        <v>202</v>
      </c>
    </row>
    <row r="155" spans="1:16" x14ac:dyDescent="0.75">
      <c r="A155" s="7" t="str">
        <f>IF(B$149="passfeder","L_1",IF(B$149="evolvente","l_N"," "))</f>
        <v xml:space="preserve"> </v>
      </c>
      <c r="B155" s="27"/>
      <c r="C155" s="7" t="str">
        <f>IF(B$149="passfeder","mm",IF(B$149="evolvente","mm"," "))</f>
        <v xml:space="preserve"> </v>
      </c>
      <c r="D155" s="63" t="s">
        <v>106</v>
      </c>
      <c r="E155" s="68" t="s">
        <v>106</v>
      </c>
      <c r="K155" s="7" t="str">
        <f>IF(L$149="passfeder","L_1",IF(L$149="evolvente","l_N"," "))</f>
        <v xml:space="preserve"> </v>
      </c>
      <c r="L155" s="27"/>
      <c r="M155" s="7" t="str">
        <f>IF(L$149="passfeder","mm",IF(L$149="evolvente","mm"," "))</f>
        <v xml:space="preserve"> </v>
      </c>
      <c r="N155" s="63" t="s">
        <v>106</v>
      </c>
      <c r="O155" s="68" t="s">
        <v>106</v>
      </c>
      <c r="P155" s="1" t="s">
        <v>203</v>
      </c>
    </row>
    <row r="156" spans="1:16" x14ac:dyDescent="0.75">
      <c r="A156" s="57" t="str">
        <f>IF(B$149="evolvente","z"," ")</f>
        <v xml:space="preserve"> </v>
      </c>
      <c r="B156" s="58"/>
      <c r="C156" s="57"/>
      <c r="D156" s="67" t="s">
        <v>106</v>
      </c>
      <c r="E156" s="69" t="s">
        <v>106</v>
      </c>
      <c r="K156" s="57" t="str">
        <f>IF(L$149="evolvente","z"," ")</f>
        <v xml:space="preserve"> </v>
      </c>
      <c r="L156" s="58"/>
      <c r="M156" s="57"/>
      <c r="N156" s="67" t="s">
        <v>106</v>
      </c>
      <c r="O156" s="69" t="s">
        <v>106</v>
      </c>
      <c r="P156" s="56" t="s">
        <v>276</v>
      </c>
    </row>
    <row r="159" spans="1:16" x14ac:dyDescent="0.75">
      <c r="A159" s="107" t="s">
        <v>102</v>
      </c>
      <c r="B159" s="107"/>
      <c r="C159" s="107"/>
      <c r="D159" s="53"/>
      <c r="E159" s="54"/>
    </row>
    <row r="160" spans="1:16" x14ac:dyDescent="0.75">
      <c r="A160" s="1" t="s">
        <v>51</v>
      </c>
      <c r="B160" s="27" t="s">
        <v>103</v>
      </c>
      <c r="D160" s="62" t="s">
        <v>106</v>
      </c>
      <c r="E160" s="68" t="s">
        <v>106</v>
      </c>
    </row>
    <row r="161" spans="1:16" x14ac:dyDescent="0.75">
      <c r="A161" s="7" t="s">
        <v>46</v>
      </c>
      <c r="B161" s="27">
        <v>656.77620000000002</v>
      </c>
      <c r="C161" s="7" t="s">
        <v>19</v>
      </c>
      <c r="D161" s="63" t="s">
        <v>106</v>
      </c>
      <c r="E161" s="68" t="s">
        <v>106</v>
      </c>
      <c r="P161" s="1" t="s">
        <v>158</v>
      </c>
    </row>
    <row r="162" spans="1:16" x14ac:dyDescent="0.75">
      <c r="A162" s="7" t="s">
        <v>188</v>
      </c>
      <c r="B162" s="27">
        <v>45</v>
      </c>
      <c r="C162" s="7" t="s">
        <v>28</v>
      </c>
      <c r="D162" s="63" t="s">
        <v>106</v>
      </c>
      <c r="E162" s="68" t="s">
        <v>106</v>
      </c>
      <c r="P162" s="1" t="s">
        <v>159</v>
      </c>
    </row>
    <row r="163" spans="1:16" x14ac:dyDescent="0.75">
      <c r="A163" s="7" t="s">
        <v>189</v>
      </c>
      <c r="B163" s="27">
        <v>127.4455</v>
      </c>
      <c r="C163" s="7" t="s">
        <v>28</v>
      </c>
      <c r="D163" s="63" t="s">
        <v>106</v>
      </c>
      <c r="E163" s="68" t="s">
        <v>106</v>
      </c>
      <c r="P163" s="1" t="s">
        <v>160</v>
      </c>
    </row>
    <row r="164" spans="1:16" x14ac:dyDescent="0.75">
      <c r="A164" s="7" t="s">
        <v>190</v>
      </c>
      <c r="B164" s="27">
        <v>0</v>
      </c>
      <c r="C164" s="7" t="s">
        <v>28</v>
      </c>
      <c r="D164" s="63" t="s">
        <v>106</v>
      </c>
      <c r="E164" s="68" t="s">
        <v>106</v>
      </c>
      <c r="P164" s="1" t="s">
        <v>161</v>
      </c>
    </row>
    <row r="165" spans="1:16" x14ac:dyDescent="0.75">
      <c r="A165" s="7" t="s">
        <v>191</v>
      </c>
      <c r="B165" s="27">
        <v>46</v>
      </c>
      <c r="C165" s="7" t="s">
        <v>28</v>
      </c>
      <c r="D165" s="63" t="s">
        <v>106</v>
      </c>
      <c r="E165" s="68" t="s">
        <v>106</v>
      </c>
      <c r="P165" s="1" t="s">
        <v>162</v>
      </c>
    </row>
    <row r="166" spans="1:16" x14ac:dyDescent="0.75">
      <c r="A166" s="7" t="s">
        <v>192</v>
      </c>
      <c r="B166" s="27">
        <v>3.2</v>
      </c>
      <c r="C166" s="7" t="s">
        <v>105</v>
      </c>
      <c r="D166" s="63" t="s">
        <v>106</v>
      </c>
      <c r="E166" s="68" t="s">
        <v>106</v>
      </c>
      <c r="P166" s="1" t="s">
        <v>163</v>
      </c>
    </row>
    <row r="167" spans="1:16" x14ac:dyDescent="0.75">
      <c r="A167" s="7" t="s">
        <v>193</v>
      </c>
      <c r="B167" s="27">
        <v>3.2</v>
      </c>
      <c r="C167" s="7" t="s">
        <v>105</v>
      </c>
      <c r="D167" s="63" t="s">
        <v>106</v>
      </c>
      <c r="E167" s="68" t="s">
        <v>106</v>
      </c>
      <c r="P167" s="1" t="s">
        <v>164</v>
      </c>
    </row>
    <row r="168" spans="1:16" x14ac:dyDescent="0.75">
      <c r="A168" s="7" t="s">
        <v>194</v>
      </c>
      <c r="B168" s="27">
        <v>37</v>
      </c>
      <c r="C168" s="7" t="s">
        <v>105</v>
      </c>
      <c r="D168" s="63" t="s">
        <v>106</v>
      </c>
      <c r="E168" s="68" t="s">
        <v>106</v>
      </c>
      <c r="P168" s="1" t="s">
        <v>166</v>
      </c>
    </row>
    <row r="169" spans="1:16" x14ac:dyDescent="0.75">
      <c r="A169" s="7" t="s">
        <v>195</v>
      </c>
      <c r="B169" s="27">
        <v>15</v>
      </c>
      <c r="C169" s="7" t="s">
        <v>105</v>
      </c>
      <c r="D169" s="63" t="s">
        <v>106</v>
      </c>
      <c r="E169" s="68" t="s">
        <v>106</v>
      </c>
      <c r="P169" s="1" t="s">
        <v>165</v>
      </c>
    </row>
    <row r="170" spans="1:16" x14ac:dyDescent="0.75">
      <c r="A170" s="7" t="s">
        <v>104</v>
      </c>
      <c r="B170" s="27">
        <v>0.14000000000000001</v>
      </c>
      <c r="C170" s="7" t="s">
        <v>106</v>
      </c>
      <c r="D170" s="63" t="s">
        <v>106</v>
      </c>
      <c r="E170" s="68" t="s">
        <v>106</v>
      </c>
      <c r="P170" s="1" t="s">
        <v>167</v>
      </c>
    </row>
    <row r="171" spans="1:16" x14ac:dyDescent="0.75">
      <c r="A171" s="7" t="s">
        <v>196</v>
      </c>
      <c r="B171" s="27">
        <v>482.41559999999998</v>
      </c>
      <c r="C171" s="7" t="s">
        <v>85</v>
      </c>
      <c r="D171" s="63" t="s">
        <v>106</v>
      </c>
      <c r="E171" s="68" t="s">
        <v>106</v>
      </c>
      <c r="P171" s="1" t="s">
        <v>168</v>
      </c>
    </row>
    <row r="172" spans="1:16" x14ac:dyDescent="0.75">
      <c r="A172" s="7" t="s">
        <v>197</v>
      </c>
      <c r="B172" s="27">
        <v>532.15239999999994</v>
      </c>
      <c r="C172" s="7" t="s">
        <v>85</v>
      </c>
      <c r="D172" s="63" t="s">
        <v>106</v>
      </c>
      <c r="E172" s="68" t="s">
        <v>106</v>
      </c>
      <c r="P172" s="1" t="s">
        <v>169</v>
      </c>
    </row>
    <row r="173" spans="1:16" x14ac:dyDescent="0.75">
      <c r="A173" s="40" t="s">
        <v>288</v>
      </c>
      <c r="B173" s="27">
        <v>20</v>
      </c>
      <c r="C173" s="55" t="s">
        <v>273</v>
      </c>
      <c r="D173" s="63"/>
      <c r="E173" s="68">
        <v>0.5</v>
      </c>
      <c r="P173" s="56" t="s">
        <v>274</v>
      </c>
    </row>
    <row r="174" spans="1:16" x14ac:dyDescent="0.75">
      <c r="A174" s="40" t="s">
        <v>289</v>
      </c>
      <c r="B174" s="27">
        <v>200</v>
      </c>
      <c r="C174" s="55" t="s">
        <v>273</v>
      </c>
      <c r="D174" s="63"/>
      <c r="E174" s="68">
        <v>0.5</v>
      </c>
      <c r="P174" s="56" t="s">
        <v>275</v>
      </c>
    </row>
    <row r="175" spans="1:16" x14ac:dyDescent="0.75">
      <c r="A175" s="40" t="s">
        <v>240</v>
      </c>
      <c r="B175" s="27">
        <v>45</v>
      </c>
      <c r="C175" s="47" t="s">
        <v>86</v>
      </c>
      <c r="D175" s="63"/>
      <c r="E175" s="68">
        <v>0.5</v>
      </c>
      <c r="P175" s="48" t="s">
        <v>238</v>
      </c>
    </row>
    <row r="176" spans="1:16" x14ac:dyDescent="0.75">
      <c r="A176" s="40" t="s">
        <v>241</v>
      </c>
      <c r="B176" s="27">
        <v>4.4999999999999998E-2</v>
      </c>
      <c r="C176" s="47" t="s">
        <v>86</v>
      </c>
      <c r="D176" s="63"/>
      <c r="E176" s="68">
        <v>0.5</v>
      </c>
      <c r="P176" s="48" t="s">
        <v>239</v>
      </c>
    </row>
    <row r="177" spans="1:16" x14ac:dyDescent="0.75">
      <c r="A177" s="40" t="s">
        <v>242</v>
      </c>
      <c r="B177" s="27">
        <v>25.407800000000002</v>
      </c>
      <c r="C177" s="47" t="s">
        <v>85</v>
      </c>
      <c r="D177" s="63"/>
      <c r="E177" s="68">
        <v>0.5</v>
      </c>
      <c r="P177" s="48" t="s">
        <v>244</v>
      </c>
    </row>
    <row r="178" spans="1:16" x14ac:dyDescent="0.75">
      <c r="A178" s="40" t="s">
        <v>243</v>
      </c>
      <c r="B178" s="27">
        <v>70.341200000000001</v>
      </c>
      <c r="C178" s="47" t="s">
        <v>85</v>
      </c>
      <c r="D178" s="63"/>
      <c r="E178" s="68">
        <v>0.5</v>
      </c>
      <c r="P178" s="48" t="s">
        <v>245</v>
      </c>
    </row>
    <row r="179" spans="1:16" x14ac:dyDescent="0.75">
      <c r="A179" s="42" t="s">
        <v>218</v>
      </c>
      <c r="B179" s="27">
        <v>3.8134000000000001</v>
      </c>
      <c r="C179" s="7"/>
      <c r="D179" s="63"/>
      <c r="E179" s="68">
        <v>1</v>
      </c>
      <c r="P179" s="1" t="s">
        <v>153</v>
      </c>
    </row>
    <row r="180" spans="1:16" x14ac:dyDescent="0.75">
      <c r="A180" s="43" t="s">
        <v>220</v>
      </c>
      <c r="B180" s="6">
        <v>48.749400000000001</v>
      </c>
      <c r="C180" s="5"/>
      <c r="D180" s="67"/>
      <c r="E180" s="69">
        <v>1</v>
      </c>
      <c r="P180" s="1" t="s">
        <v>198</v>
      </c>
    </row>
    <row r="182" spans="1:16" ht="16.8" thickBot="1" x14ac:dyDescent="0.8"/>
    <row r="183" spans="1:16" x14ac:dyDescent="0.75">
      <c r="A183" s="108" t="s">
        <v>154</v>
      </c>
      <c r="B183" s="108"/>
      <c r="C183" s="108"/>
      <c r="D183" s="50"/>
      <c r="E183" s="51"/>
      <c r="F183" s="108" t="s">
        <v>155</v>
      </c>
      <c r="G183" s="108"/>
      <c r="H183" s="108"/>
      <c r="I183" s="50"/>
      <c r="J183" s="51"/>
      <c r="K183" s="108" t="s">
        <v>156</v>
      </c>
      <c r="L183" s="108"/>
      <c r="M183" s="108"/>
      <c r="N183" s="50"/>
      <c r="O183" s="51"/>
    </row>
    <row r="184" spans="1:16" x14ac:dyDescent="0.75">
      <c r="A184" s="19" t="s">
        <v>51</v>
      </c>
      <c r="B184" s="27" t="s">
        <v>100</v>
      </c>
      <c r="C184" s="19"/>
      <c r="D184" s="62" t="s">
        <v>106</v>
      </c>
      <c r="E184" s="68" t="s">
        <v>106</v>
      </c>
      <c r="F184" s="19" t="s">
        <v>51</v>
      </c>
      <c r="G184" s="27" t="s">
        <v>100</v>
      </c>
      <c r="H184" s="19"/>
      <c r="I184" s="62" t="s">
        <v>106</v>
      </c>
      <c r="J184" s="68" t="s">
        <v>106</v>
      </c>
      <c r="K184" s="19" t="s">
        <v>51</v>
      </c>
      <c r="L184" s="27" t="s">
        <v>100</v>
      </c>
      <c r="M184" s="19"/>
      <c r="N184" s="62" t="s">
        <v>106</v>
      </c>
      <c r="O184" s="68" t="s">
        <v>106</v>
      </c>
    </row>
    <row r="185" spans="1:16" x14ac:dyDescent="0.75">
      <c r="A185" s="44" t="s">
        <v>89</v>
      </c>
      <c r="B185" s="27">
        <v>5.1866000000000003</v>
      </c>
      <c r="C185" s="36"/>
      <c r="D185" s="63"/>
      <c r="E185" s="68">
        <v>1</v>
      </c>
      <c r="F185" s="44" t="s">
        <v>89</v>
      </c>
      <c r="G185" s="27">
        <v>2.0731000000000002</v>
      </c>
      <c r="H185" s="36"/>
      <c r="I185" s="63"/>
      <c r="J185" s="68">
        <v>1</v>
      </c>
      <c r="K185" s="44" t="s">
        <v>89</v>
      </c>
      <c r="L185" s="27">
        <v>2.0731000000000002</v>
      </c>
      <c r="M185" s="36"/>
      <c r="N185" s="63"/>
      <c r="O185" s="68">
        <v>1</v>
      </c>
    </row>
    <row r="186" spans="1:16" x14ac:dyDescent="0.75">
      <c r="A186" s="7" t="s">
        <v>99</v>
      </c>
      <c r="B186" s="27">
        <v>320.93369999999999</v>
      </c>
      <c r="C186" s="7" t="s">
        <v>85</v>
      </c>
      <c r="D186" s="63" t="s">
        <v>106</v>
      </c>
      <c r="E186" s="68" t="s">
        <v>106</v>
      </c>
      <c r="F186" s="7" t="s">
        <v>99</v>
      </c>
      <c r="G186" s="27">
        <v>259.76220000000001</v>
      </c>
      <c r="H186" s="7" t="s">
        <v>85</v>
      </c>
      <c r="I186" s="63" t="s">
        <v>106</v>
      </c>
      <c r="J186" s="68" t="s">
        <v>106</v>
      </c>
      <c r="K186" s="7" t="s">
        <v>99</v>
      </c>
      <c r="L186" s="27">
        <v>259.76220000000001</v>
      </c>
      <c r="M186" s="7" t="s">
        <v>85</v>
      </c>
      <c r="N186" s="63" t="s">
        <v>106</v>
      </c>
      <c r="O186" s="68" t="s">
        <v>106</v>
      </c>
    </row>
    <row r="187" spans="1:16" x14ac:dyDescent="0.75">
      <c r="A187" s="7" t="str">
        <f>IF(B$184="passfeder","p_zulPF",IF(B$184="keilwelle_leicht","d",IF(B$184="keilwelle_mittel","d",IF(B$184="evolvente","d_a1"," "))))</f>
        <v>d</v>
      </c>
      <c r="B187" s="27">
        <v>23</v>
      </c>
      <c r="C187" s="7" t="str">
        <f>IF(B$184="passfeder","MPa",IF(B$184="keilwelle_leicht","mm",IF(B$184="keilwelle_mittel","mm",IF(B$184="evolvente","mm"," "))))</f>
        <v>mm</v>
      </c>
      <c r="D187" s="63" t="s">
        <v>106</v>
      </c>
      <c r="E187" s="68" t="s">
        <v>106</v>
      </c>
      <c r="F187" s="7" t="str">
        <f>IF(G$184="passfeder","p_zulPF",IF(G$184="keilwelle_leicht","d",IF(G$184="keilwelle_mittel","d",IF(G$184="evolvente","d_a1"," "))))</f>
        <v>d</v>
      </c>
      <c r="G187" s="27">
        <v>23</v>
      </c>
      <c r="H187" s="7" t="str">
        <f>IF(G$184="passfeder","MPa",IF(G$184="keilwelle_leicht","mm",IF(G$184="keilwelle_mittel","mm",IF(G$184="evolvente","mm"," "))))</f>
        <v>mm</v>
      </c>
      <c r="I187" s="63" t="s">
        <v>106</v>
      </c>
      <c r="J187" s="68" t="s">
        <v>106</v>
      </c>
      <c r="K187" s="7" t="str">
        <f>IF(L$184="passfeder","p_zulPF",IF(L$184="keilwelle_leicht","d",IF(L$184="keilwelle_mittel","d",IF(L$184="evolvente","d_a1"," "))))</f>
        <v>d</v>
      </c>
      <c r="L187" s="27">
        <v>23</v>
      </c>
      <c r="M187" s="7" t="str">
        <f>IF(L$184="passfeder","MPa",IF(L$184="keilwelle_leicht","mm",IF(L$184="keilwelle_mittel","mm",IF(L$184="evolvente","mm"," "))))</f>
        <v>mm</v>
      </c>
      <c r="N187" s="63" t="s">
        <v>106</v>
      </c>
      <c r="O187" s="68" t="s">
        <v>106</v>
      </c>
    </row>
    <row r="188" spans="1:16" x14ac:dyDescent="0.75">
      <c r="A188" s="7" t="str">
        <f>IF(B$184="passfeder","d_F",IF(B$184="keilwelle_leicht","l_N",IF(B$184="keilwelle_mittel","l_N",IF(B$184="evolvente","d_a2"," "))))</f>
        <v>l_N</v>
      </c>
      <c r="B188" s="27">
        <v>39.5</v>
      </c>
      <c r="C188" s="7" t="str">
        <f>IF(B$184="passfeder","mm",IF(B$184="keilwelle_leicht","mm",IF(B$184="keilwelle_mittel","mm",IF(B$184="evolvente","mm"," "))))</f>
        <v>mm</v>
      </c>
      <c r="D188" s="63" t="s">
        <v>106</v>
      </c>
      <c r="E188" s="68" t="s">
        <v>106</v>
      </c>
      <c r="F188" s="7" t="str">
        <f>IF(G$184="passfeder","d_F",IF(G$184="keilwelle_leicht","l_N",IF(G$184="keilwelle_mittel","l_N",IF(G$184="evolvente","d_a2"," "))))</f>
        <v>l_N</v>
      </c>
      <c r="G188" s="27">
        <v>39.5</v>
      </c>
      <c r="H188" s="7" t="str">
        <f>IF(G$184="passfeder","mm",IF(G$184="keilwelle_leicht","mm",IF(G$184="keilwelle_mittel","mm",IF(G$184="evolvente","mm"," "))))</f>
        <v>mm</v>
      </c>
      <c r="I188" s="74" t="s">
        <v>106</v>
      </c>
      <c r="J188" s="75" t="s">
        <v>106</v>
      </c>
      <c r="K188" s="7" t="str">
        <f>IF(L$184="passfeder","d_F",IF(L$184="keilwelle_leicht","l_N",IF(L$184="keilwelle_mittel","l_N",IF(L$184="evolvente","d_a2"," "))))</f>
        <v>l_N</v>
      </c>
      <c r="L188" s="27">
        <v>39.5</v>
      </c>
      <c r="M188" s="7" t="str">
        <f>IF(L$184="passfeder","mm",IF(L$184="keilwelle_leicht","mm",IF(L$184="keilwelle_mittel","mm",IF(L$184="evolvente","mm"," "))))</f>
        <v>mm</v>
      </c>
      <c r="N188" s="63" t="s">
        <v>106</v>
      </c>
      <c r="O188" s="68" t="s">
        <v>106</v>
      </c>
    </row>
    <row r="189" spans="1:16" x14ac:dyDescent="0.75">
      <c r="A189" s="7" t="str">
        <f>IF(B$184="passfeder","L_1",IF(B$184="evolvente","l_N"," "))</f>
        <v xml:space="preserve"> </v>
      </c>
      <c r="B189" s="27"/>
      <c r="C189" s="7" t="str">
        <f>IF(B$184="passfeder","mm",IF(B$184="evolvente","mm"," "))</f>
        <v xml:space="preserve"> </v>
      </c>
      <c r="D189" s="63" t="s">
        <v>106</v>
      </c>
      <c r="E189" s="68" t="s">
        <v>106</v>
      </c>
      <c r="I189" s="77"/>
      <c r="J189" s="77"/>
      <c r="K189" s="22" t="str">
        <f>IF(L$184="passfeder","L_1",IF(L$184="evolvente","l_N"," "))</f>
        <v xml:space="preserve"> </v>
      </c>
      <c r="L189" s="27"/>
      <c r="M189" s="7" t="str">
        <f>IF(L$184="passfeder","mm",IF(L$184="evolvente","mm"," "))</f>
        <v xml:space="preserve"> </v>
      </c>
      <c r="N189" s="63" t="s">
        <v>106</v>
      </c>
      <c r="O189" s="68" t="s">
        <v>106</v>
      </c>
    </row>
    <row r="190" spans="1:16" x14ac:dyDescent="0.75">
      <c r="A190" s="57" t="str">
        <f>IF(B$184="evolvente","z"," ")</f>
        <v xml:space="preserve"> </v>
      </c>
      <c r="B190" s="58"/>
      <c r="C190" s="57"/>
      <c r="D190" s="67" t="s">
        <v>106</v>
      </c>
      <c r="E190" s="69" t="s">
        <v>106</v>
      </c>
      <c r="I190" s="76"/>
      <c r="J190" s="76"/>
      <c r="K190" s="78" t="str">
        <f>IF(L$184="evolvente","z"," ")</f>
        <v xml:space="preserve"> </v>
      </c>
      <c r="L190" s="58"/>
      <c r="M190" s="57"/>
      <c r="N190" s="67" t="s">
        <v>106</v>
      </c>
      <c r="O190" s="69" t="s">
        <v>106</v>
      </c>
      <c r="P190" s="56"/>
    </row>
    <row r="191" spans="1:16" x14ac:dyDescent="0.75">
      <c r="D191" s="76"/>
      <c r="E191" s="76"/>
    </row>
  </sheetData>
  <mergeCells count="24">
    <mergeCell ref="P2:R2"/>
    <mergeCell ref="S2:U2"/>
    <mergeCell ref="A67:O67"/>
    <mergeCell ref="A104:O104"/>
    <mergeCell ref="A147:O147"/>
    <mergeCell ref="A8:O8"/>
    <mergeCell ref="A14:O14"/>
    <mergeCell ref="A35:C35"/>
    <mergeCell ref="F35:H35"/>
    <mergeCell ref="K35:M35"/>
    <mergeCell ref="A49:C49"/>
    <mergeCell ref="F49:H49"/>
    <mergeCell ref="K49:M49"/>
    <mergeCell ref="A105:B105"/>
    <mergeCell ref="F105:G105"/>
    <mergeCell ref="K105:L105"/>
    <mergeCell ref="A2:M2"/>
    <mergeCell ref="A34:M34"/>
    <mergeCell ref="A159:C159"/>
    <mergeCell ref="A183:C183"/>
    <mergeCell ref="F183:H183"/>
    <mergeCell ref="K183:M183"/>
    <mergeCell ref="A148:C148"/>
    <mergeCell ref="K148:M148"/>
  </mergeCells>
  <conditionalFormatting sqref="B3:B4">
    <cfRule type="expression" dxfId="22" priority="150">
      <formula>ISBLANK(B3)</formula>
    </cfRule>
  </conditionalFormatting>
  <conditionalFormatting sqref="B9:B12">
    <cfRule type="containsText" dxfId="21" priority="89" operator="containsText" text="x">
      <formula>NOT(ISERROR(SEARCH("x",B9)))</formula>
    </cfRule>
  </conditionalFormatting>
  <conditionalFormatting sqref="B15:B16">
    <cfRule type="expression" dxfId="20" priority="151">
      <formula>ISBLANK(B15)</formula>
    </cfRule>
  </conditionalFormatting>
  <conditionalFormatting sqref="B36:B47">
    <cfRule type="expression" dxfId="19" priority="8">
      <formula>ISBLANK(B36)</formula>
    </cfRule>
  </conditionalFormatting>
  <conditionalFormatting sqref="B50:B61">
    <cfRule type="expression" dxfId="18" priority="5">
      <formula>ISBLANK(B50)</formula>
    </cfRule>
  </conditionalFormatting>
  <conditionalFormatting sqref="B69:B99">
    <cfRule type="expression" dxfId="17" priority="2">
      <formula>ISBLANK(B69)</formula>
    </cfRule>
  </conditionalFormatting>
  <conditionalFormatting sqref="B106:B141">
    <cfRule type="expression" dxfId="16" priority="82">
      <formula>ISBLANK(B106)</formula>
    </cfRule>
  </conditionalFormatting>
  <conditionalFormatting sqref="B149:B156">
    <cfRule type="expression" dxfId="15" priority="32">
      <formula>ISBLANK(B149)</formula>
    </cfRule>
  </conditionalFormatting>
  <conditionalFormatting sqref="B160:B180">
    <cfRule type="expression" dxfId="14" priority="60">
      <formula>ISBLANK(B160)</formula>
    </cfRule>
  </conditionalFormatting>
  <conditionalFormatting sqref="B184:B190">
    <cfRule type="expression" dxfId="13" priority="28">
      <formula>ISBLANK(B184)</formula>
    </cfRule>
  </conditionalFormatting>
  <conditionalFormatting sqref="G3:G4">
    <cfRule type="expression" dxfId="12" priority="152">
      <formula>ISBLANK(G3)</formula>
    </cfRule>
  </conditionalFormatting>
  <conditionalFormatting sqref="G15:G17">
    <cfRule type="expression" dxfId="11" priority="110">
      <formula>ISBLANK(G15)</formula>
    </cfRule>
  </conditionalFormatting>
  <conditionalFormatting sqref="G36:G47">
    <cfRule type="expression" dxfId="10" priority="4">
      <formula>ISBLANK(G36)</formula>
    </cfRule>
  </conditionalFormatting>
  <conditionalFormatting sqref="G50:G61">
    <cfRule type="expression" dxfId="9" priority="7">
      <formula>ISBLANK(G50)</formula>
    </cfRule>
  </conditionalFormatting>
  <conditionalFormatting sqref="G106:G141">
    <cfRule type="expression" dxfId="8" priority="71">
      <formula>ISBLANK(G106)</formula>
    </cfRule>
  </conditionalFormatting>
  <conditionalFormatting sqref="G184:G188">
    <cfRule type="expression" dxfId="7" priority="52">
      <formula>ISBLANK(G184)</formula>
    </cfRule>
  </conditionalFormatting>
  <conditionalFormatting sqref="L15:L16">
    <cfRule type="expression" dxfId="6" priority="109">
      <formula>ISBLANK(L15)</formula>
    </cfRule>
  </conditionalFormatting>
  <conditionalFormatting sqref="L36:L47">
    <cfRule type="expression" dxfId="5" priority="3">
      <formula>ISBLANK(L36)</formula>
    </cfRule>
  </conditionalFormatting>
  <conditionalFormatting sqref="L50:L61">
    <cfRule type="expression" dxfId="4" priority="6">
      <formula>ISBLANK(L50)</formula>
    </cfRule>
  </conditionalFormatting>
  <conditionalFormatting sqref="L69:L99">
    <cfRule type="expression" dxfId="3" priority="1">
      <formula>ISBLANK(L69)</formula>
    </cfRule>
  </conditionalFormatting>
  <conditionalFormatting sqref="L106:L141">
    <cfRule type="expression" dxfId="2" priority="70">
      <formula>ISBLANK(L106)</formula>
    </cfRule>
  </conditionalFormatting>
  <conditionalFormatting sqref="L149:L156">
    <cfRule type="expression" dxfId="1" priority="31">
      <formula>ISBLANK(L149)</formula>
    </cfRule>
  </conditionalFormatting>
  <conditionalFormatting sqref="L184:L190">
    <cfRule type="expression" dxfId="0" priority="27">
      <formula>ISBLANK(L184)</formula>
    </cfRule>
  </conditionalFormatting>
  <hyperlinks>
    <hyperlink ref="G4" r:id="rId1" xr:uid="{00000000-0004-0000-0000-000000000000}"/>
  </hyperlinks>
  <pageMargins left="0.25" right="0.25" top="0.75" bottom="0.75" header="0.3" footer="0.3"/>
  <pageSetup paperSize="9" orientation="portrait" horizontalDpi="1200" verticalDpi="1200" r:id="rId2"/>
  <drawing r:id="rId3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promptTitle="Lagerart" prompt="Wählen Sie die zutreffende Lagerart aus." xr:uid="{00000000-0002-0000-0000-000000000000}">
          <x14:formula1>
            <xm:f>dropdown!$A$2:$A$4</xm:f>
          </x14:formula1>
          <xm:sqref>B37 G37 L37 B51 G51 L51</xm:sqref>
        </x14:dataValidation>
        <x14:dataValidation type="list" allowBlank="1" showInputMessage="1" showErrorMessage="1" xr:uid="{00000000-0002-0000-0000-000001000000}">
          <x14:formula1>
            <xm:f>dropdown!$C$2:$C$4</xm:f>
          </x14:formula1>
          <xm:sqref>B69 L69</xm:sqref>
        </x14:dataValidation>
        <x14:dataValidation type="list" allowBlank="1" showInputMessage="1" showErrorMessage="1" xr:uid="{00000000-0002-0000-0000-000002000000}">
          <x14:formula1>
            <xm:f>dropdown!$G$2:$G$10</xm:f>
          </x14:formula1>
          <xm:sqref>B106 G106 L106</xm:sqref>
        </x14:dataValidation>
        <x14:dataValidation type="list" allowBlank="1" showInputMessage="1" showErrorMessage="1" xr:uid="{00000000-0002-0000-0000-000003000000}">
          <x14:formula1>
            <xm:f>dropdown!$I$2:$I$7</xm:f>
          </x14:formula1>
          <xm:sqref>B107 G107 L107</xm:sqref>
        </x14:dataValidation>
        <x14:dataValidation type="list" allowBlank="1" showInputMessage="1" showErrorMessage="1" xr:uid="{00000000-0002-0000-0000-000004000000}">
          <x14:formula1>
            <xm:f>dropdown!$K$2:$K$3</xm:f>
          </x14:formula1>
          <xm:sqref>G116 B116 L116</xm:sqref>
        </x14:dataValidation>
        <x14:dataValidation type="list" allowBlank="1" showInputMessage="1" showErrorMessage="1" xr:uid="{00000000-0002-0000-0000-000005000000}">
          <x14:formula1>
            <xm:f>dropdown!$E$2:$E$3</xm:f>
          </x14:formula1>
          <xm:sqref>B117 G117 L117</xm:sqref>
        </x14:dataValidation>
        <x14:dataValidation type="list" allowBlank="1" showInputMessage="1" showErrorMessage="1" xr:uid="{00000000-0002-0000-0000-000006000000}">
          <x14:formula1>
            <xm:f>dropdown!$M$2:$M$6</xm:f>
          </x14:formula1>
          <xm:sqref>L149 B149</xm:sqref>
        </x14:dataValidation>
        <x14:dataValidation type="list" allowBlank="1" showInputMessage="1" showErrorMessage="1" xr:uid="{00000000-0002-0000-0000-000007000000}">
          <x14:formula1>
            <xm:f>dropdown!$O$2:$O$5</xm:f>
          </x14:formula1>
          <xm:sqref>G184 B184 L184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10"/>
  <sheetViews>
    <sheetView workbookViewId="0">
      <selection activeCell="A5" sqref="A5"/>
    </sheetView>
  </sheetViews>
  <sheetFormatPr baseColWidth="10" defaultRowHeight="14.4" x14ac:dyDescent="0.55000000000000004"/>
  <cols>
    <col min="1" max="1" width="12.578125" customWidth="1"/>
    <col min="3" max="3" width="19" customWidth="1"/>
    <col min="9" max="9" width="11.68359375" customWidth="1"/>
    <col min="11" max="11" width="17.15625" customWidth="1"/>
    <col min="13" max="13" width="21.26171875" customWidth="1"/>
    <col min="15" max="15" width="19.26171875" bestFit="1" customWidth="1"/>
  </cols>
  <sheetData>
    <row r="1" spans="1:15" x14ac:dyDescent="0.55000000000000004">
      <c r="A1" t="s">
        <v>53</v>
      </c>
      <c r="C1" t="s">
        <v>55</v>
      </c>
      <c r="E1" t="s">
        <v>63</v>
      </c>
      <c r="G1" t="s">
        <v>64</v>
      </c>
      <c r="I1" t="s">
        <v>75</v>
      </c>
      <c r="K1" t="s">
        <v>88</v>
      </c>
      <c r="M1" t="s">
        <v>97</v>
      </c>
      <c r="O1" s="32" t="s">
        <v>157</v>
      </c>
    </row>
    <row r="2" spans="1:15" x14ac:dyDescent="0.55000000000000004">
      <c r="E2">
        <v>0</v>
      </c>
      <c r="K2">
        <v>1</v>
      </c>
      <c r="O2" s="33"/>
    </row>
    <row r="3" spans="1:15" x14ac:dyDescent="0.55000000000000004">
      <c r="A3" t="s">
        <v>204</v>
      </c>
      <c r="C3" t="s">
        <v>56</v>
      </c>
      <c r="E3">
        <v>1</v>
      </c>
      <c r="G3" t="s">
        <v>65</v>
      </c>
      <c r="I3" t="s">
        <v>76</v>
      </c>
      <c r="K3">
        <v>2</v>
      </c>
      <c r="M3" t="s">
        <v>72</v>
      </c>
      <c r="O3" s="33" t="s">
        <v>100</v>
      </c>
    </row>
    <row r="4" spans="1:15" x14ac:dyDescent="0.55000000000000004">
      <c r="A4" t="s">
        <v>205</v>
      </c>
      <c r="C4" t="s">
        <v>57</v>
      </c>
      <c r="G4" t="s">
        <v>66</v>
      </c>
      <c r="I4" t="s">
        <v>77</v>
      </c>
      <c r="M4" t="s">
        <v>100</v>
      </c>
      <c r="O4" s="34" t="s">
        <v>101</v>
      </c>
    </row>
    <row r="5" spans="1:15" x14ac:dyDescent="0.55000000000000004">
      <c r="G5" t="s">
        <v>67</v>
      </c>
      <c r="I5" t="s">
        <v>78</v>
      </c>
      <c r="M5" t="s">
        <v>101</v>
      </c>
      <c r="O5" s="33" t="s">
        <v>96</v>
      </c>
    </row>
    <row r="6" spans="1:15" x14ac:dyDescent="0.55000000000000004">
      <c r="G6" t="s">
        <v>68</v>
      </c>
      <c r="I6" t="s">
        <v>79</v>
      </c>
      <c r="M6" t="s">
        <v>96</v>
      </c>
    </row>
    <row r="7" spans="1:15" x14ac:dyDescent="0.55000000000000004">
      <c r="G7" t="s">
        <v>69</v>
      </c>
      <c r="I7" t="s">
        <v>80</v>
      </c>
    </row>
    <row r="8" spans="1:15" x14ac:dyDescent="0.55000000000000004">
      <c r="G8" t="s">
        <v>70</v>
      </c>
    </row>
    <row r="9" spans="1:15" x14ac:dyDescent="0.55000000000000004">
      <c r="G9" t="s">
        <v>71</v>
      </c>
    </row>
    <row r="10" spans="1:15" x14ac:dyDescent="0.55000000000000004">
      <c r="G10" t="s">
        <v>72</v>
      </c>
    </row>
  </sheetData>
  <pageMargins left="0.7" right="0.7" top="0.78740157499999996" bottom="0.78740157499999996" header="0.3" footer="0.3"/>
  <tableParts count="7">
    <tablePart r:id="rId1"/>
    <tablePart r:id="rId2"/>
    <tablePart r:id="rId3"/>
    <tablePart r:id="rId4"/>
    <tablePart r:id="rId5"/>
    <tablePart r:id="rId6"/>
    <tablePart r:id="rId7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eingabe</vt:lpstr>
      <vt:lpstr>dropdown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Nils Becker</dc:creator>
  <cp:lastModifiedBy>Maxwell Aqua-Team e.V.</cp:lastModifiedBy>
  <dcterms:created xsi:type="dcterms:W3CDTF">2022-09-28T12:45:23Z</dcterms:created>
  <dcterms:modified xsi:type="dcterms:W3CDTF">2024-01-31T12:33:29Z</dcterms:modified>
</cp:coreProperties>
</file>