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C:\Users\x\Max-Cloud\_Universität\Ergänzungsstudien\Medienbildung_und_politische_Bildung\11-Tabellenkalkulation\Abgabe_11\"/>
    </mc:Choice>
  </mc:AlternateContent>
  <xr:revisionPtr revIDLastSave="0" documentId="13_ncr:1_{BD9B4728-8D60-47F7-B16D-43140B6F6BE9}" xr6:coauthVersionLast="47" xr6:coauthVersionMax="47" xr10:uidLastSave="{00000000-0000-0000-0000-000000000000}"/>
  <bookViews>
    <workbookView xWindow="-110" yWindow="-110" windowWidth="38620" windowHeight="21820" xr2:uid="{00000000-000D-0000-FFFF-FFFF00000000}"/>
  </bookViews>
  <sheets>
    <sheet name="Erklärungen" sheetId="2" r:id="rId1"/>
    <sheet name="Auswertung" sheetId="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4" i="1" l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I3" i="1"/>
  <c r="I2" i="1"/>
  <c r="E41" i="1"/>
  <c r="F41" i="1" s="1"/>
  <c r="E37" i="1"/>
  <c r="F37" i="1" s="1"/>
  <c r="H30" i="1"/>
  <c r="H29" i="1"/>
  <c r="H28" i="1"/>
  <c r="H27" i="1"/>
  <c r="H26" i="1"/>
  <c r="D29" i="1"/>
  <c r="F29" i="1"/>
  <c r="G29" i="1"/>
  <c r="J29" i="1"/>
  <c r="D30" i="1"/>
  <c r="F30" i="1"/>
  <c r="G30" i="1"/>
  <c r="J30" i="1"/>
  <c r="E44" i="1"/>
  <c r="J47" i="1" a="1"/>
  <c r="J47" i="1" s="1"/>
  <c r="G47" i="1" s="1"/>
  <c r="F28" i="1"/>
  <c r="D28" i="1"/>
  <c r="G28" i="1"/>
  <c r="J28" i="1"/>
  <c r="D27" i="1"/>
  <c r="F27" i="1"/>
  <c r="G27" i="1"/>
  <c r="J27" i="1"/>
  <c r="D26" i="1"/>
  <c r="F26" i="1"/>
  <c r="G26" i="1"/>
  <c r="J26" i="1"/>
  <c r="H31" i="1" l="1"/>
  <c r="E40" i="1"/>
  <c r="F40" i="1" s="1"/>
  <c r="E39" i="1"/>
  <c r="F39" i="1" s="1"/>
  <c r="E38" i="1"/>
  <c r="F38" i="1" s="1"/>
  <c r="J31" i="1"/>
  <c r="D31" i="1"/>
  <c r="F31" i="1"/>
  <c r="G3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<sst xmlns="http://schemas.openxmlformats.org/spreadsheetml/2006/main" count="155" uniqueCount="76">
  <si>
    <t>Frage 1</t>
  </si>
  <si>
    <t>Frage 2</t>
  </si>
  <si>
    <t>Frage 3</t>
  </si>
  <si>
    <t>Frage 4</t>
  </si>
  <si>
    <t>Frage 5</t>
  </si>
  <si>
    <t>Frage 6</t>
  </si>
  <si>
    <t>Frage 7</t>
  </si>
  <si>
    <t>Frage 8</t>
  </si>
  <si>
    <t>ja</t>
  </si>
  <si>
    <t>Fragebogen</t>
  </si>
  <si>
    <t>0 = nein</t>
  </si>
  <si>
    <t>1 = ja</t>
  </si>
  <si>
    <t>nein</t>
  </si>
  <si>
    <t>Bogenschießen</t>
  </si>
  <si>
    <t>Frage 1:</t>
  </si>
  <si>
    <t>Machst du gerne Sport?</t>
  </si>
  <si>
    <t>Frage 2:</t>
  </si>
  <si>
    <t>Frage 3:</t>
  </si>
  <si>
    <t>Frage 4:</t>
  </si>
  <si>
    <t>Frage 5:</t>
  </si>
  <si>
    <t>Frage 6:</t>
  </si>
  <si>
    <t>Frage 7:</t>
  </si>
  <si>
    <t>Frage 8:</t>
  </si>
  <si>
    <t>Welchen Sport magst du am meisten?</t>
  </si>
  <si>
    <t>bei Mehrfachnennung ersteres</t>
  </si>
  <si>
    <t>Wie viele Stunden pro Woche machst du Sport?</t>
  </si>
  <si>
    <t>Welcher Sport soll im Sportunterricht häufiger vorkommen?</t>
  </si>
  <si>
    <t>Was war deine letzte Sportnote?</t>
  </si>
  <si>
    <t>Wie sehr hängt dein Sportfachinteresse von der Lehrkraft ab?</t>
  </si>
  <si>
    <t>Wie oft bist du im Jahr krank?</t>
  </si>
  <si>
    <t>Antworten in Tagen.</t>
  </si>
  <si>
    <t>Anzahl in Stunden pro Woche</t>
  </si>
  <si>
    <t>Note</t>
  </si>
  <si>
    <t>Wie schätzt du deine Fitness ein?</t>
  </si>
  <si>
    <t>5-1, sehr stark bis sehr wenig</t>
  </si>
  <si>
    <t>Badminton</t>
  </si>
  <si>
    <t>Schwimmen</t>
  </si>
  <si>
    <t>Volleyball</t>
  </si>
  <si>
    <t>-</t>
  </si>
  <si>
    <t>Fußball</t>
  </si>
  <si>
    <t>Handball</t>
  </si>
  <si>
    <t>Cardio</t>
  </si>
  <si>
    <t>Kampfsport</t>
  </si>
  <si>
    <t>Basketball</t>
  </si>
  <si>
    <t>Wasserspringen</t>
  </si>
  <si>
    <t>Laufen</t>
  </si>
  <si>
    <t>Turnen</t>
  </si>
  <si>
    <t>Boxen</t>
  </si>
  <si>
    <t>Mittelwert:</t>
  </si>
  <si>
    <t>Median:</t>
  </si>
  <si>
    <t>Spannweite:</t>
  </si>
  <si>
    <t>Modalwert:</t>
  </si>
  <si>
    <t>Volleyball, Fußball (5)</t>
  </si>
  <si>
    <t>Kraftsport</t>
  </si>
  <si>
    <t>Volleyball (5)</t>
  </si>
  <si>
    <t>Anzahl der Schüler*Innen, die sich ihren Lieblingssport häufiger im Sportunterricht wünschen:</t>
  </si>
  <si>
    <t>Prozentualer Anteil an Schüler*Innen, die Sport nicht mögen:</t>
  </si>
  <si>
    <t>Häufigkeiten durch Clusterbildung bei Frage 7 (Schätze, wie viele Tage im Jahr du krank bist):</t>
  </si>
  <si>
    <t>Häufigkeit</t>
  </si>
  <si>
    <t>Prozentualer Anteil</t>
  </si>
  <si>
    <t>Minimum:</t>
  </si>
  <si>
    <t>Maximum:</t>
  </si>
  <si>
    <t>In einer neunten Klasse wurde eine Umfrage zum Thema Sport durchgeführt.</t>
  </si>
  <si>
    <t>Kategorie</t>
  </si>
  <si>
    <t>durchschnittlich</t>
  </si>
  <si>
    <t>wenig</t>
  </si>
  <si>
    <t>viel</t>
  </si>
  <si>
    <t>sehr viel</t>
  </si>
  <si>
    <t>besonders viel</t>
  </si>
  <si>
    <t>mehr als x Tage</t>
  </si>
  <si>
    <t>Dabei wurden folgende Fragen untersucht:</t>
  </si>
  <si>
    <t>Jede Tabellenzeile stellt einen Datensatz an Antworten dar. Für die jeweiligen Fragen wurden dann typische Lage- und Streuungsmaße berechnet.</t>
  </si>
  <si>
    <t>Erstellt im Anschluss in Kleingruppen selbst eine eigene Umfrage zu einem selbstgewählten Thema. Achtet dabei auf die Auswertbarkeit der Fragen!</t>
  </si>
  <si>
    <t>Arbeitsauftrag:</t>
  </si>
  <si>
    <t>Legt gemeinsam eine Tabelle in Excel an, die die Umfrage auswertet! Nutzt für die Auswertung sinnvolle Zellenfunktionen!</t>
  </si>
  <si>
    <t>Unter der Tabelle findest du weitere Anschlussfragen, die mithilfe von Tabellenkalkulation berechnet wurden. Mache dich mit den verschiedenen Zellenfunktionen vertraut.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</si>
</sst>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i/>
      <sz val="11"/>
      <color rgb="FF7F7F7F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9" fontId="3" fillId="0" borderId="0" applyFont="0" applyFill="0" applyBorder="0" applyAlignment="0" applyProtection="0"/>
    <xf numFmtId="0" fontId="4" fillId="2" borderId="0" applyNumberFormat="0" applyBorder="0" applyAlignment="0" applyProtection="0"/>
    <xf numFmtId="0" fontId="5" fillId="3" borderId="0" applyNumberFormat="0" applyBorder="0" applyAlignment="0" applyProtection="0"/>
    <xf numFmtId="0" fontId="6" fillId="0" borderId="0" applyNumberFormat="0" applyFill="0" applyBorder="0" applyAlignment="0" applyProtection="0"/>
  </cellStyleXfs>
  <cellXfs count="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0" fillId="0" borderId="0" xfId="0" quotePrefix="1" applyAlignment="1">
      <alignment horizontal="right"/>
    </xf>
    <xf numFmtId="0" fontId="6" fillId="0" borderId="0" xfId="4"/>
    <xf numFmtId="165" fontId="0" fillId="0" borderId="0" xfId="1" applyNumberFormat="1" applyFont="1"/>
    <xf numFmtId="0" fontId="5" fillId="3" borderId="0" xfId="3" applyAlignment="1">
      <alignment horizontal="center"/>
    </xf>
    <xf numFmtId="0" fontId="4" fillId="2" borderId="0" xfId="2" applyAlignment="1">
      <alignment horizontal="center"/>
    </xf>
    <xf numFmtId="0" fontId="1" fillId="0" borderId="0" xfId="0" applyFont="1" applyAlignment="1">
      <alignment horizontal="right"/>
    </xf>
    <xf numFmtId="165" fontId="0" fillId="0" borderId="0" xfId="1" applyNumberFormat="1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5">
    <cellStyle name="Erklärender Text" xfId="4" builtinId="53"/>
    <cellStyle name="Gut" xfId="2" builtinId="26"/>
    <cellStyle name="Prozent" xfId="1" builtinId="5"/>
    <cellStyle name="Schlecht" xfId="3" builtinId="27"/>
    <cellStyle name="Standard" xfId="0" builtinId="0"/>
  </cellStyles>
  <dxfs count="25">
    <dxf>
      <numFmt numFmtId="165" formatCode="0.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.0%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18AC74E-D05C-4C12-8579-FBBB40B9BDEB}" name="Tabelle1" displayName="Tabelle1" ref="A1:J24" headerRowDxfId="24" dataDxfId="23">
  <autoFilter ref="A1:J24" xr:uid="{818AC74E-D05C-4C12-8579-FBBB40B9BDEB}"/>
  <tableColumns count="10">
    <tableColumn id="1" xr3:uid="{D10557CC-0774-4257-879C-C9B91C6F97E7}" name="Fragebogen" totalsRowLabel="Ergebnis"/>
    <tableColumn id="2" xr3:uid="{8D0565D6-7650-471A-B430-176C4F571209}" name="Frage 1" dataDxfId="22" totalsRowDxfId="21"/>
    <tableColumn id="3" xr3:uid="{4F99864C-A059-40AB-A093-7DBA64A2FD42}" name="Frage 2" dataDxfId="20" totalsRowDxfId="19"/>
    <tableColumn id="4" xr3:uid="{89B52D64-FAB6-4322-B5CB-97DB5D9724B4}" name="Frage 3" dataDxfId="18" totalsRowDxfId="17"/>
    <tableColumn id="5" xr3:uid="{A40F7D5A-8395-43F4-BC65-E13A483910B6}" name="Frage 4" dataDxfId="16" totalsRowDxfId="15"/>
    <tableColumn id="6" xr3:uid="{5C8FD211-51C7-40EE-BB18-2F205FAC377A}" name="Frage 5" dataDxfId="14" totalsRowDxfId="13"/>
    <tableColumn id="7" xr3:uid="{25A9AC98-826C-4A0C-B0DA-A1479E2E4D8A}" name="Frage 6" dataDxfId="12" totalsRowDxfId="11"/>
    <tableColumn id="12" xr3:uid="{A5A116DB-30F6-474D-B971-5FF8E6DCF849}" name="Frage 7" dataDxfId="10" totalsRowDxfId="9"/>
    <tableColumn id="8" xr3:uid="{C9269E8B-E7D5-4CC6-87AA-B3C491C6F8EB}" name="Häufigkeit" dataDxfId="8" totalsRowDxfId="7">
      <calculatedColumnFormula>VLOOKUP(Tabelle1[[#This Row],[Frage 7]],Tabelle2[[mehr als x Tage]:[Kategorie]],2)</calculatedColumnFormula>
    </tableColumn>
    <tableColumn id="9" xr3:uid="{84B30C04-B35A-49FB-83FC-5EE8B3BF3A42}" name="Frage 8" dataDxfId="6" totalsRowDxfId="5"/>
  </tableColumns>
  <tableStyleInfo name="TableStyleLight9"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21FF0FB-16A8-4BE6-B1D6-169C9459746D}" name="Tabelle2" displayName="Tabelle2" ref="C36:F41" totalsRowShown="0" headerRowDxfId="4">
  <autoFilter ref="C36:F41" xr:uid="{621FF0FB-16A8-4BE6-B1D6-169C9459746D}"/>
  <tableColumns count="4">
    <tableColumn id="1" xr3:uid="{739A6497-78DE-4DB5-8009-DC01FFB9D26A}" name="mehr als x Tage" dataDxfId="3"/>
    <tableColumn id="2" xr3:uid="{24F39F99-2A4E-4837-B228-6730A11E36F4}" name="Kategorie" dataDxfId="2"/>
    <tableColumn id="3" xr3:uid="{95FE7D36-E1CF-4D7E-A863-7F98CC4AE3AB}" name="Häufigkeit" dataDxfId="1" dataCellStyle="Prozent"/>
    <tableColumn id="5" xr3:uid="{0B3238C2-8631-47A7-A4CC-B79E7B030F87}" name="Prozentualer Anteil" dataDxfId="0" dataCellStyle="Prozent">
      <calculatedColumnFormula>E37/COUNT(Tabelle1[Frage 7])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05B06F-CC44-4756-8090-3E7E9269F5D8}">
  <dimension ref="A1:E18"/>
  <sheetViews>
    <sheetView tabSelected="1" zoomScale="220" zoomScaleNormal="220" workbookViewId="0"/>
  </sheetViews>
  <sheetFormatPr baseColWidth="10" defaultRowHeight="14.5" x14ac:dyDescent="0.35"/>
  <cols>
    <col min="1" max="1" width="13.7265625" customWidth="1"/>
    <col min="2" max="2" width="13.81640625" customWidth="1"/>
    <col min="3" max="3" width="63.7265625" bestFit="1" customWidth="1"/>
  </cols>
  <sheetData>
    <row r="1" spans="1:5" x14ac:dyDescent="0.35">
      <c r="A1" t="s">
        <v>62</v>
      </c>
    </row>
    <row r="3" spans="1:5" x14ac:dyDescent="0.35">
      <c r="A3" t="s">
        <v>70</v>
      </c>
    </row>
    <row r="5" spans="1:5" x14ac:dyDescent="0.35">
      <c r="A5" s="11"/>
      <c r="B5" s="13" t="s">
        <v>14</v>
      </c>
      <c r="C5" t="s">
        <v>15</v>
      </c>
      <c r="D5" t="s">
        <v>10</v>
      </c>
      <c r="E5" t="s">
        <v>11</v>
      </c>
    </row>
    <row r="6" spans="1:5" x14ac:dyDescent="0.35">
      <c r="B6" s="13" t="s">
        <v>16</v>
      </c>
      <c r="C6" t="s">
        <v>23</v>
      </c>
      <c r="D6" t="s">
        <v>24</v>
      </c>
    </row>
    <row r="7" spans="1:5" x14ac:dyDescent="0.35">
      <c r="B7" s="13" t="s">
        <v>17</v>
      </c>
      <c r="C7" t="s">
        <v>25</v>
      </c>
      <c r="D7" t="s">
        <v>31</v>
      </c>
    </row>
    <row r="8" spans="1:5" x14ac:dyDescent="0.35">
      <c r="B8" s="13" t="s">
        <v>18</v>
      </c>
      <c r="C8" t="s">
        <v>26</v>
      </c>
      <c r="D8" t="s">
        <v>24</v>
      </c>
    </row>
    <row r="9" spans="1:5" x14ac:dyDescent="0.35">
      <c r="B9" s="13" t="s">
        <v>19</v>
      </c>
      <c r="C9" t="s">
        <v>27</v>
      </c>
      <c r="D9" t="s">
        <v>32</v>
      </c>
    </row>
    <row r="10" spans="1:5" x14ac:dyDescent="0.35">
      <c r="B10" s="13" t="s">
        <v>20</v>
      </c>
      <c r="C10" t="s">
        <v>28</v>
      </c>
      <c r="D10" t="s">
        <v>34</v>
      </c>
    </row>
    <row r="11" spans="1:5" x14ac:dyDescent="0.35">
      <c r="B11" s="13" t="s">
        <v>21</v>
      </c>
      <c r="C11" t="s">
        <v>29</v>
      </c>
      <c r="D11" t="s">
        <v>30</v>
      </c>
    </row>
    <row r="12" spans="1:5" x14ac:dyDescent="0.35">
      <c r="B12" s="13" t="s">
        <v>22</v>
      </c>
      <c r="C12" t="s">
        <v>33</v>
      </c>
      <c r="D12" t="s">
        <v>34</v>
      </c>
    </row>
    <row r="13" spans="1:5" x14ac:dyDescent="0.35">
      <c r="B13" s="5"/>
    </row>
    <row r="14" spans="1:5" x14ac:dyDescent="0.35">
      <c r="A14" s="1" t="s">
        <v>73</v>
      </c>
    </row>
    <row r="15" spans="1:5" x14ac:dyDescent="0.35">
      <c r="A15" s="14" t="s">
        <v>71</v>
      </c>
    </row>
    <row r="16" spans="1:5" x14ac:dyDescent="0.35">
      <c r="A16" t="s">
        <v>75</v>
      </c>
    </row>
    <row r="17" spans="1:1" x14ac:dyDescent="0.35">
      <c r="A17" t="s">
        <v>72</v>
      </c>
    </row>
    <row r="18" spans="1:1" x14ac:dyDescent="0.35">
      <c r="A18" t="s">
        <v>74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69"/>
  <sheetViews>
    <sheetView zoomScale="235" zoomScaleNormal="235" workbookViewId="0"/>
  </sheetViews>
  <sheetFormatPr baseColWidth="10" defaultColWidth="8.7265625" defaultRowHeight="14.5" x14ac:dyDescent="0.35"/>
  <cols>
    <col min="1" max="1" width="13.26953125" customWidth="1"/>
    <col min="3" max="3" width="21" bestFit="1" customWidth="1"/>
    <col min="4" max="4" width="14" bestFit="1" customWidth="1"/>
    <col min="5" max="5" width="14.1796875" bestFit="1" customWidth="1"/>
    <col min="6" max="6" width="18" customWidth="1"/>
    <col min="8" max="8" width="11.36328125" bestFit="1" customWidth="1"/>
    <col min="9" max="9" width="13.90625" bestFit="1" customWidth="1"/>
    <col min="10" max="10" width="11.36328125" bestFit="1" customWidth="1"/>
    <col min="15" max="15" width="8.90625" customWidth="1"/>
    <col min="16" max="18" width="8.7265625" customWidth="1"/>
  </cols>
  <sheetData>
    <row r="1" spans="1:14" x14ac:dyDescent="0.35">
      <c r="A1" t="s">
        <v>9</v>
      </c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58</v>
      </c>
      <c r="J1" s="3" t="s">
        <v>7</v>
      </c>
    </row>
    <row r="2" spans="1:14" x14ac:dyDescent="0.35">
      <c r="A2">
        <v>1</v>
      </c>
      <c r="B2" s="3" t="s">
        <v>12</v>
      </c>
      <c r="C2" s="3" t="s">
        <v>36</v>
      </c>
      <c r="D2" s="3">
        <v>3</v>
      </c>
      <c r="E2" s="3" t="s">
        <v>13</v>
      </c>
      <c r="F2" s="3">
        <v>2</v>
      </c>
      <c r="G2" s="3">
        <v>3</v>
      </c>
      <c r="H2" s="3">
        <v>21</v>
      </c>
      <c r="I2" s="3" t="str">
        <f>VLOOKUP(Tabelle1[[#This Row],[Frage 7]],Tabelle2[[mehr als x Tage]:[Kategorie]],2)</f>
        <v>viel</v>
      </c>
      <c r="J2" s="3">
        <v>3</v>
      </c>
      <c r="M2" s="2"/>
      <c r="N2" s="3"/>
    </row>
    <row r="3" spans="1:14" x14ac:dyDescent="0.35">
      <c r="A3">
        <v>2</v>
      </c>
      <c r="B3" s="3" t="s">
        <v>12</v>
      </c>
      <c r="C3" s="3" t="s">
        <v>35</v>
      </c>
      <c r="D3" s="3">
        <v>3</v>
      </c>
      <c r="E3" s="3" t="s">
        <v>13</v>
      </c>
      <c r="F3" s="3">
        <v>2</v>
      </c>
      <c r="G3" s="3">
        <v>3</v>
      </c>
      <c r="H3" s="3">
        <v>3</v>
      </c>
      <c r="I3" s="3" t="str">
        <f>VLOOKUP(Tabelle1[[#This Row],[Frage 7]],Tabelle2[[mehr als x Tage]:[Kategorie]],2)</f>
        <v>wenig</v>
      </c>
      <c r="J3" s="3">
        <v>2</v>
      </c>
      <c r="N3" s="3"/>
    </row>
    <row r="4" spans="1:14" x14ac:dyDescent="0.35">
      <c r="A4">
        <v>3</v>
      </c>
      <c r="B4" s="3" t="s">
        <v>12</v>
      </c>
      <c r="C4" s="3" t="s">
        <v>37</v>
      </c>
      <c r="D4" s="3">
        <v>2</v>
      </c>
      <c r="E4" s="3" t="s">
        <v>37</v>
      </c>
      <c r="F4" s="3">
        <v>1</v>
      </c>
      <c r="G4" s="3">
        <v>4</v>
      </c>
      <c r="H4" s="3">
        <v>10.5</v>
      </c>
      <c r="I4" s="3" t="str">
        <f>VLOOKUP(Tabelle1[[#This Row],[Frage 7]],Tabelle2[[mehr als x Tage]:[Kategorie]],2)</f>
        <v>durchschnittlich</v>
      </c>
      <c r="J4" s="3">
        <v>3</v>
      </c>
      <c r="N4" s="3"/>
    </row>
    <row r="5" spans="1:14" x14ac:dyDescent="0.35">
      <c r="A5">
        <v>4</v>
      </c>
      <c r="B5" s="3" t="s">
        <v>8</v>
      </c>
      <c r="C5" s="3" t="s">
        <v>37</v>
      </c>
      <c r="D5" s="3">
        <v>3</v>
      </c>
      <c r="E5" s="3" t="s">
        <v>37</v>
      </c>
      <c r="F5" s="3">
        <v>1</v>
      </c>
      <c r="G5" s="3">
        <v>4</v>
      </c>
      <c r="H5" s="3">
        <v>10</v>
      </c>
      <c r="I5" s="3" t="str">
        <f>VLOOKUP(Tabelle1[[#This Row],[Frage 7]],Tabelle2[[mehr als x Tage]:[Kategorie]],2)</f>
        <v>durchschnittlich</v>
      </c>
      <c r="J5" s="3">
        <v>2</v>
      </c>
      <c r="N5" s="3"/>
    </row>
    <row r="6" spans="1:14" x14ac:dyDescent="0.35">
      <c r="A6">
        <v>5</v>
      </c>
      <c r="B6" s="3" t="s">
        <v>8</v>
      </c>
      <c r="C6" s="3" t="s">
        <v>39</v>
      </c>
      <c r="D6" s="3">
        <v>6</v>
      </c>
      <c r="E6" s="3" t="s">
        <v>40</v>
      </c>
      <c r="F6" s="3">
        <v>1</v>
      </c>
      <c r="G6" s="3">
        <v>3</v>
      </c>
      <c r="H6" s="3">
        <v>10</v>
      </c>
      <c r="I6" s="3" t="str">
        <f>VLOOKUP(Tabelle1[[#This Row],[Frage 7]],Tabelle2[[mehr als x Tage]:[Kategorie]],2)</f>
        <v>durchschnittlich</v>
      </c>
      <c r="J6" s="3">
        <v>3</v>
      </c>
      <c r="N6" s="3"/>
    </row>
    <row r="7" spans="1:14" x14ac:dyDescent="0.35">
      <c r="A7">
        <v>6</v>
      </c>
      <c r="B7" s="3" t="s">
        <v>8</v>
      </c>
      <c r="C7" s="3" t="s">
        <v>36</v>
      </c>
      <c r="D7" s="3">
        <v>5</v>
      </c>
      <c r="E7" s="3" t="s">
        <v>36</v>
      </c>
      <c r="F7" s="3">
        <v>1</v>
      </c>
      <c r="G7" s="3">
        <v>3</v>
      </c>
      <c r="H7" s="3">
        <v>15</v>
      </c>
      <c r="I7" s="3" t="str">
        <f>VLOOKUP(Tabelle1[[#This Row],[Frage 7]],Tabelle2[[mehr als x Tage]:[Kategorie]],2)</f>
        <v>durchschnittlich</v>
      </c>
      <c r="J7" s="3">
        <v>4</v>
      </c>
      <c r="N7" s="3"/>
    </row>
    <row r="8" spans="1:14" x14ac:dyDescent="0.35">
      <c r="A8">
        <v>7</v>
      </c>
      <c r="B8" s="3" t="s">
        <v>8</v>
      </c>
      <c r="C8" s="3" t="s">
        <v>41</v>
      </c>
      <c r="D8" s="3">
        <v>5</v>
      </c>
      <c r="E8" s="3" t="s">
        <v>53</v>
      </c>
      <c r="F8" s="3">
        <v>2</v>
      </c>
      <c r="G8" s="3">
        <v>5</v>
      </c>
      <c r="H8" s="3">
        <v>40</v>
      </c>
      <c r="I8" s="3" t="str">
        <f>VLOOKUP(Tabelle1[[#This Row],[Frage 7]],Tabelle2[[mehr als x Tage]:[Kategorie]],2)</f>
        <v>besonders viel</v>
      </c>
      <c r="J8" s="3">
        <v>4</v>
      </c>
      <c r="N8" s="3"/>
    </row>
    <row r="9" spans="1:14" x14ac:dyDescent="0.35">
      <c r="A9">
        <v>8</v>
      </c>
      <c r="B9" s="3" t="s">
        <v>8</v>
      </c>
      <c r="C9" s="3" t="s">
        <v>37</v>
      </c>
      <c r="D9" s="3">
        <v>3.5</v>
      </c>
      <c r="E9" s="3" t="s">
        <v>37</v>
      </c>
      <c r="F9" s="3" t="s">
        <v>38</v>
      </c>
      <c r="G9" s="3">
        <v>3</v>
      </c>
      <c r="H9" s="3">
        <v>35</v>
      </c>
      <c r="I9" s="3" t="str">
        <f>VLOOKUP(Tabelle1[[#This Row],[Frage 7]],Tabelle2[[mehr als x Tage]:[Kategorie]],2)</f>
        <v>sehr viel</v>
      </c>
      <c r="J9" s="3">
        <v>2</v>
      </c>
      <c r="N9" s="3"/>
    </row>
    <row r="10" spans="1:14" x14ac:dyDescent="0.35">
      <c r="A10">
        <v>9</v>
      </c>
      <c r="B10" s="3" t="s">
        <v>8</v>
      </c>
      <c r="C10" s="3" t="s">
        <v>36</v>
      </c>
      <c r="D10" s="3">
        <v>4</v>
      </c>
      <c r="E10" s="3" t="s">
        <v>36</v>
      </c>
      <c r="F10" s="3">
        <v>1</v>
      </c>
      <c r="G10" s="3">
        <v>3</v>
      </c>
      <c r="H10" s="3">
        <v>4</v>
      </c>
      <c r="I10" s="3" t="str">
        <f>VLOOKUP(Tabelle1[[#This Row],[Frage 7]],Tabelle2[[mehr als x Tage]:[Kategorie]],2)</f>
        <v>wenig</v>
      </c>
      <c r="J10" s="3">
        <v>5</v>
      </c>
      <c r="N10" s="3"/>
    </row>
    <row r="11" spans="1:14" x14ac:dyDescent="0.35">
      <c r="A11">
        <v>10</v>
      </c>
      <c r="B11" s="3" t="s">
        <v>8</v>
      </c>
      <c r="C11" s="3" t="s">
        <v>42</v>
      </c>
      <c r="D11" s="3">
        <v>5.5</v>
      </c>
      <c r="E11" s="3" t="s">
        <v>37</v>
      </c>
      <c r="F11" s="3">
        <v>2</v>
      </c>
      <c r="G11" s="3">
        <v>2</v>
      </c>
      <c r="H11" s="3">
        <v>4.5</v>
      </c>
      <c r="I11" s="3" t="str">
        <f>VLOOKUP(Tabelle1[[#This Row],[Frage 7]],Tabelle2[[mehr als x Tage]:[Kategorie]],2)</f>
        <v>wenig</v>
      </c>
      <c r="J11" s="3">
        <v>4</v>
      </c>
    </row>
    <row r="12" spans="1:14" x14ac:dyDescent="0.35">
      <c r="A12">
        <v>11</v>
      </c>
      <c r="B12" s="3" t="s">
        <v>8</v>
      </c>
      <c r="C12" s="3" t="s">
        <v>37</v>
      </c>
      <c r="D12" s="3">
        <v>11</v>
      </c>
      <c r="E12" s="3" t="s">
        <v>37</v>
      </c>
      <c r="F12" s="3">
        <v>1</v>
      </c>
      <c r="G12" s="3">
        <v>2</v>
      </c>
      <c r="H12" s="3">
        <v>17.5</v>
      </c>
      <c r="I12" s="3" t="str">
        <f>VLOOKUP(Tabelle1[[#This Row],[Frage 7]],Tabelle2[[mehr als x Tage]:[Kategorie]],2)</f>
        <v>durchschnittlich</v>
      </c>
      <c r="J12" s="3">
        <v>4</v>
      </c>
      <c r="M12" s="1"/>
    </row>
    <row r="13" spans="1:14" x14ac:dyDescent="0.35">
      <c r="A13">
        <v>12</v>
      </c>
      <c r="B13" s="3" t="s">
        <v>8</v>
      </c>
      <c r="C13" s="3" t="s">
        <v>42</v>
      </c>
      <c r="D13" s="3">
        <v>5</v>
      </c>
      <c r="E13" s="3" t="s">
        <v>39</v>
      </c>
      <c r="F13" s="3">
        <v>1</v>
      </c>
      <c r="G13" s="3">
        <v>3</v>
      </c>
      <c r="H13" s="3">
        <v>13.5</v>
      </c>
      <c r="I13" s="3" t="str">
        <f>VLOOKUP(Tabelle1[[#This Row],[Frage 7]],Tabelle2[[mehr als x Tage]:[Kategorie]],2)</f>
        <v>durchschnittlich</v>
      </c>
      <c r="J13" s="3">
        <v>3</v>
      </c>
    </row>
    <row r="14" spans="1:14" x14ac:dyDescent="0.35">
      <c r="A14">
        <v>13</v>
      </c>
      <c r="B14" s="3" t="s">
        <v>8</v>
      </c>
      <c r="C14" s="3" t="s">
        <v>39</v>
      </c>
      <c r="D14" s="3">
        <v>7</v>
      </c>
      <c r="E14" s="3" t="s">
        <v>39</v>
      </c>
      <c r="F14" s="3">
        <v>2</v>
      </c>
      <c r="G14" s="3">
        <v>3</v>
      </c>
      <c r="H14" s="3">
        <v>42</v>
      </c>
      <c r="I14" s="3" t="str">
        <f>VLOOKUP(Tabelle1[[#This Row],[Frage 7]],Tabelle2[[mehr als x Tage]:[Kategorie]],2)</f>
        <v>besonders viel</v>
      </c>
      <c r="J14" s="3">
        <v>4</v>
      </c>
    </row>
    <row r="15" spans="1:14" x14ac:dyDescent="0.35">
      <c r="A15">
        <v>14</v>
      </c>
      <c r="B15" s="3" t="s">
        <v>8</v>
      </c>
      <c r="C15" s="3" t="s">
        <v>43</v>
      </c>
      <c r="D15" s="3">
        <v>6</v>
      </c>
      <c r="E15" s="3" t="s">
        <v>43</v>
      </c>
      <c r="F15" s="3">
        <v>3</v>
      </c>
      <c r="G15" s="3">
        <v>3</v>
      </c>
      <c r="H15" s="3">
        <v>60</v>
      </c>
      <c r="I15" s="3" t="str">
        <f>VLOOKUP(Tabelle1[[#This Row],[Frage 7]],Tabelle2[[mehr als x Tage]:[Kategorie]],2)</f>
        <v>besonders viel</v>
      </c>
      <c r="J15" s="3">
        <v>3</v>
      </c>
    </row>
    <row r="16" spans="1:14" x14ac:dyDescent="0.35">
      <c r="A16">
        <v>15</v>
      </c>
      <c r="B16" s="3" t="s">
        <v>8</v>
      </c>
      <c r="C16" s="3" t="s">
        <v>37</v>
      </c>
      <c r="D16" s="3">
        <v>10</v>
      </c>
      <c r="E16" s="3" t="s">
        <v>44</v>
      </c>
      <c r="F16" s="3">
        <v>2</v>
      </c>
      <c r="G16" s="3">
        <v>2</v>
      </c>
      <c r="H16" s="3">
        <v>2</v>
      </c>
      <c r="I16" s="3" t="str">
        <f>VLOOKUP(Tabelle1[[#This Row],[Frage 7]],Tabelle2[[mehr als x Tage]:[Kategorie]],2)</f>
        <v>wenig</v>
      </c>
      <c r="J16" s="3">
        <v>4</v>
      </c>
    </row>
    <row r="17" spans="1:11" x14ac:dyDescent="0.35">
      <c r="A17">
        <v>16</v>
      </c>
      <c r="B17" s="3" t="s">
        <v>8</v>
      </c>
      <c r="C17" s="3" t="s">
        <v>39</v>
      </c>
      <c r="D17" s="3">
        <v>9</v>
      </c>
      <c r="E17" s="3" t="s">
        <v>39</v>
      </c>
      <c r="F17" s="3">
        <v>1</v>
      </c>
      <c r="G17" s="3">
        <v>2</v>
      </c>
      <c r="H17" s="3">
        <v>25</v>
      </c>
      <c r="I17" s="3" t="str">
        <f>VLOOKUP(Tabelle1[[#This Row],[Frage 7]],Tabelle2[[mehr als x Tage]:[Kategorie]],2)</f>
        <v>viel</v>
      </c>
      <c r="J17" s="3">
        <v>5</v>
      </c>
    </row>
    <row r="18" spans="1:11" x14ac:dyDescent="0.35">
      <c r="A18">
        <v>17</v>
      </c>
      <c r="B18" s="3" t="s">
        <v>12</v>
      </c>
      <c r="C18" s="3" t="s">
        <v>38</v>
      </c>
      <c r="D18" s="3" t="s">
        <v>38</v>
      </c>
      <c r="E18" s="3" t="s">
        <v>35</v>
      </c>
      <c r="F18" s="3">
        <v>2</v>
      </c>
      <c r="G18" s="3">
        <v>4</v>
      </c>
      <c r="H18" s="3">
        <v>85</v>
      </c>
      <c r="I18" s="3" t="str">
        <f>VLOOKUP(Tabelle1[[#This Row],[Frage 7]],Tabelle2[[mehr als x Tage]:[Kategorie]],2)</f>
        <v>besonders viel</v>
      </c>
      <c r="J18" s="3">
        <v>3</v>
      </c>
    </row>
    <row r="19" spans="1:11" x14ac:dyDescent="0.35">
      <c r="A19">
        <v>18</v>
      </c>
      <c r="B19" s="3" t="s">
        <v>8</v>
      </c>
      <c r="C19" s="3" t="s">
        <v>39</v>
      </c>
      <c r="D19" s="3">
        <v>6</v>
      </c>
      <c r="E19" s="3" t="s">
        <v>43</v>
      </c>
      <c r="F19" s="3">
        <v>1</v>
      </c>
      <c r="G19" s="3">
        <v>4</v>
      </c>
      <c r="H19" s="3">
        <v>15</v>
      </c>
      <c r="I19" s="3" t="str">
        <f>VLOOKUP(Tabelle1[[#This Row],[Frage 7]],Tabelle2[[mehr als x Tage]:[Kategorie]],2)</f>
        <v>durchschnittlich</v>
      </c>
      <c r="J19" s="3">
        <v>4</v>
      </c>
    </row>
    <row r="20" spans="1:11" x14ac:dyDescent="0.35">
      <c r="A20">
        <v>19</v>
      </c>
      <c r="B20" s="3" t="s">
        <v>8</v>
      </c>
      <c r="C20" s="3" t="s">
        <v>43</v>
      </c>
      <c r="D20" s="3">
        <v>7</v>
      </c>
      <c r="E20" s="3" t="s">
        <v>43</v>
      </c>
      <c r="F20" s="3">
        <v>1</v>
      </c>
      <c r="G20" s="3">
        <v>4</v>
      </c>
      <c r="H20" s="3">
        <v>14</v>
      </c>
      <c r="I20" s="3" t="str">
        <f>VLOOKUP(Tabelle1[[#This Row],[Frage 7]],Tabelle2[[mehr als x Tage]:[Kategorie]],2)</f>
        <v>durchschnittlich</v>
      </c>
      <c r="J20" s="3">
        <v>3</v>
      </c>
    </row>
    <row r="21" spans="1:11" x14ac:dyDescent="0.35">
      <c r="A21">
        <v>20</v>
      </c>
      <c r="B21" s="3" t="s">
        <v>8</v>
      </c>
      <c r="C21" s="3" t="s">
        <v>45</v>
      </c>
      <c r="D21" s="3">
        <v>6</v>
      </c>
      <c r="E21" s="3" t="s">
        <v>35</v>
      </c>
      <c r="F21" s="3">
        <v>3</v>
      </c>
      <c r="G21" s="3">
        <v>3</v>
      </c>
      <c r="H21" s="3">
        <v>18</v>
      </c>
      <c r="I21" s="3" t="str">
        <f>VLOOKUP(Tabelle1[[#This Row],[Frage 7]],Tabelle2[[mehr als x Tage]:[Kategorie]],2)</f>
        <v>durchschnittlich</v>
      </c>
      <c r="J21" s="3">
        <v>3</v>
      </c>
    </row>
    <row r="22" spans="1:11" x14ac:dyDescent="0.35">
      <c r="A22">
        <v>21</v>
      </c>
      <c r="B22" s="3" t="s">
        <v>8</v>
      </c>
      <c r="C22" s="3" t="s">
        <v>39</v>
      </c>
      <c r="D22" s="3">
        <v>7</v>
      </c>
      <c r="E22" s="3" t="s">
        <v>43</v>
      </c>
      <c r="F22" s="3">
        <v>1</v>
      </c>
      <c r="G22" s="3">
        <v>3</v>
      </c>
      <c r="H22" s="3">
        <v>5</v>
      </c>
      <c r="I22" s="3" t="str">
        <f>VLOOKUP(Tabelle1[[#This Row],[Frage 7]],Tabelle2[[mehr als x Tage]:[Kategorie]],2)</f>
        <v>wenig</v>
      </c>
      <c r="J22" s="3">
        <v>4</v>
      </c>
    </row>
    <row r="23" spans="1:11" x14ac:dyDescent="0.35">
      <c r="A23">
        <v>22</v>
      </c>
      <c r="B23" s="3" t="s">
        <v>8</v>
      </c>
      <c r="C23" s="3" t="s">
        <v>46</v>
      </c>
      <c r="D23" s="3">
        <v>7</v>
      </c>
      <c r="E23" s="3" t="s">
        <v>46</v>
      </c>
      <c r="F23" s="3">
        <v>2</v>
      </c>
      <c r="G23" s="3">
        <v>1</v>
      </c>
      <c r="H23" s="3">
        <v>7</v>
      </c>
      <c r="I23" s="3" t="str">
        <f>VLOOKUP(Tabelle1[[#This Row],[Frage 7]],Tabelle2[[mehr als x Tage]:[Kategorie]],2)</f>
        <v>wenig</v>
      </c>
      <c r="J23" s="3">
        <v>4</v>
      </c>
    </row>
    <row r="24" spans="1:11" x14ac:dyDescent="0.35">
      <c r="A24">
        <v>23</v>
      </c>
      <c r="B24" s="3" t="s">
        <v>8</v>
      </c>
      <c r="C24" s="3" t="s">
        <v>47</v>
      </c>
      <c r="D24" s="3">
        <v>5</v>
      </c>
      <c r="E24" s="3" t="s">
        <v>42</v>
      </c>
      <c r="F24" s="3">
        <v>2</v>
      </c>
      <c r="G24" s="3">
        <v>2</v>
      </c>
      <c r="H24" s="3">
        <v>7</v>
      </c>
      <c r="I24" s="3" t="str">
        <f>VLOOKUP(Tabelle1[[#This Row],[Frage 7]],Tabelle2[[mehr als x Tage]:[Kategorie]],2)</f>
        <v>wenig</v>
      </c>
      <c r="J24" s="3">
        <v>3</v>
      </c>
    </row>
    <row r="25" spans="1:11" x14ac:dyDescent="0.35">
      <c r="B25" s="3"/>
      <c r="C25" s="3"/>
      <c r="D25" s="3"/>
      <c r="E25" s="3"/>
      <c r="F25" s="3"/>
      <c r="G25" s="3"/>
      <c r="H25" s="3"/>
      <c r="I25" s="3"/>
      <c r="J25" s="3"/>
    </row>
    <row r="26" spans="1:11" x14ac:dyDescent="0.35">
      <c r="A26" s="1" t="s">
        <v>48</v>
      </c>
      <c r="B26" s="3" t="s">
        <v>38</v>
      </c>
      <c r="C26" s="3" t="s">
        <v>38</v>
      </c>
      <c r="D26" s="4">
        <f>AVERAGE(Tabelle1[Frage 3])</f>
        <v>5.7272727272727275</v>
      </c>
      <c r="E26" s="3" t="s">
        <v>38</v>
      </c>
      <c r="F26" s="4">
        <f>AVERAGE(Tabelle1[Frage 5])</f>
        <v>1.5909090909090908</v>
      </c>
      <c r="G26" s="3">
        <f>AVERAGE(Tabelle1[Frage 6])</f>
        <v>3</v>
      </c>
      <c r="H26" s="4">
        <f>AVERAGE(Tabelle1[Frage 7])</f>
        <v>20.173913043478262</v>
      </c>
      <c r="I26" s="3" t="s">
        <v>38</v>
      </c>
      <c r="J26" s="4">
        <f>AVERAGE(Tabelle1[Frage 8])</f>
        <v>3.4347826086956523</v>
      </c>
    </row>
    <row r="27" spans="1:11" x14ac:dyDescent="0.35">
      <c r="A27" s="1" t="s">
        <v>49</v>
      </c>
      <c r="B27" s="3" t="s">
        <v>38</v>
      </c>
      <c r="C27" s="3" t="s">
        <v>38</v>
      </c>
      <c r="D27" s="4">
        <f>MEDIAN(Tabelle1[Frage 3])</f>
        <v>5.75</v>
      </c>
      <c r="E27" s="3" t="s">
        <v>38</v>
      </c>
      <c r="F27" s="3">
        <f>MEDIAN(Tabelle1[Frage 5])</f>
        <v>1.5</v>
      </c>
      <c r="G27" s="3">
        <f>MEDIAN(Tabelle1[Frage 6])</f>
        <v>3</v>
      </c>
      <c r="H27" s="3">
        <f>MEDIAN(Tabelle1[Frage 7])</f>
        <v>14</v>
      </c>
      <c r="I27" s="3" t="s">
        <v>38</v>
      </c>
      <c r="J27" s="3">
        <f>MEDIAN(Tabelle1[Frage 8])</f>
        <v>3</v>
      </c>
    </row>
    <row r="28" spans="1:11" x14ac:dyDescent="0.35">
      <c r="A28" s="1" t="s">
        <v>51</v>
      </c>
      <c r="B28" s="3" t="s">
        <v>8</v>
      </c>
      <c r="C28" s="3" t="s">
        <v>52</v>
      </c>
      <c r="D28" s="3">
        <f>MODE(Tabelle1[Frage 3])</f>
        <v>6</v>
      </c>
      <c r="E28" s="3" t="s">
        <v>54</v>
      </c>
      <c r="F28" s="3">
        <f>MODE(Tabelle1[Frage 5])</f>
        <v>1</v>
      </c>
      <c r="G28" s="3">
        <f>MODE(Tabelle1[Frage 6])</f>
        <v>3</v>
      </c>
      <c r="H28" s="3">
        <f>MODE(Tabelle1[Frage 7])</f>
        <v>10</v>
      </c>
      <c r="I28" s="3" t="s">
        <v>38</v>
      </c>
      <c r="J28" s="3">
        <f>MODE(Tabelle1[Frage 8])</f>
        <v>3</v>
      </c>
    </row>
    <row r="29" spans="1:11" x14ac:dyDescent="0.35">
      <c r="A29" s="1" t="s">
        <v>61</v>
      </c>
      <c r="B29" s="3" t="s">
        <v>38</v>
      </c>
      <c r="C29" s="3" t="s">
        <v>38</v>
      </c>
      <c r="D29" s="3">
        <f>MAX(Tabelle1[Frage 3])</f>
        <v>11</v>
      </c>
      <c r="E29" s="3" t="s">
        <v>38</v>
      </c>
      <c r="F29" s="3">
        <f>MAX(Tabelle1[Frage 5])</f>
        <v>3</v>
      </c>
      <c r="G29" s="3">
        <f>MAX(Tabelle1[Frage 6])</f>
        <v>5</v>
      </c>
      <c r="H29" s="3">
        <f>MAX(Tabelle1[Frage 7])</f>
        <v>85</v>
      </c>
      <c r="I29" s="3" t="s">
        <v>38</v>
      </c>
      <c r="J29" s="3">
        <f>MAX(Tabelle1[Frage 8])</f>
        <v>5</v>
      </c>
      <c r="K29" s="3"/>
    </row>
    <row r="30" spans="1:11" x14ac:dyDescent="0.35">
      <c r="A30" s="1" t="s">
        <v>60</v>
      </c>
      <c r="B30" s="3" t="s">
        <v>38</v>
      </c>
      <c r="C30" s="3" t="s">
        <v>38</v>
      </c>
      <c r="D30" s="3">
        <f>MIN(Tabelle1[Frage 3])</f>
        <v>2</v>
      </c>
      <c r="E30" s="3" t="s">
        <v>38</v>
      </c>
      <c r="F30" s="3">
        <f>MIN(Tabelle1[Frage 5])</f>
        <v>1</v>
      </c>
      <c r="G30" s="3">
        <f>MIN(Tabelle1[Frage 6])</f>
        <v>1</v>
      </c>
      <c r="H30" s="3">
        <f>MIN(Tabelle1[Frage 7])</f>
        <v>2</v>
      </c>
      <c r="I30" s="3" t="s">
        <v>38</v>
      </c>
      <c r="J30" s="3">
        <f>MIN(Tabelle1[Frage 8])</f>
        <v>2</v>
      </c>
      <c r="K30" s="3"/>
    </row>
    <row r="31" spans="1:11" x14ac:dyDescent="0.35">
      <c r="A31" s="1" t="s">
        <v>50</v>
      </c>
      <c r="B31" s="3" t="s">
        <v>38</v>
      </c>
      <c r="C31" s="3" t="s">
        <v>38</v>
      </c>
      <c r="D31" s="3">
        <f t="shared" ref="D31" si="0">D29-D30</f>
        <v>9</v>
      </c>
      <c r="E31" s="3" t="s">
        <v>38</v>
      </c>
      <c r="F31" s="10">
        <f>F29-F30</f>
        <v>2</v>
      </c>
      <c r="G31" s="3">
        <f>G29-G30</f>
        <v>4</v>
      </c>
      <c r="H31" s="9">
        <f>H29-H30</f>
        <v>83</v>
      </c>
      <c r="I31" s="3" t="s">
        <v>38</v>
      </c>
      <c r="J31" s="3">
        <f>J29-J30</f>
        <v>3</v>
      </c>
      <c r="K31" s="3"/>
    </row>
    <row r="32" spans="1:11" x14ac:dyDescent="0.35">
      <c r="A32" s="1"/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1:11" x14ac:dyDescent="0.3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1:11" x14ac:dyDescent="0.35">
      <c r="A34" s="1" t="s">
        <v>57</v>
      </c>
      <c r="G34" s="3"/>
      <c r="H34" s="3"/>
      <c r="I34" s="3"/>
      <c r="J34" s="3"/>
      <c r="K34" s="3"/>
    </row>
    <row r="35" spans="1:11" x14ac:dyDescent="0.35">
      <c r="A35" s="1"/>
      <c r="G35" s="3"/>
      <c r="H35" s="3"/>
      <c r="I35" s="3"/>
      <c r="J35" s="3"/>
      <c r="K35" s="3"/>
    </row>
    <row r="36" spans="1:11" x14ac:dyDescent="0.35">
      <c r="C36" s="3" t="s">
        <v>69</v>
      </c>
      <c r="D36" s="3" t="s">
        <v>63</v>
      </c>
      <c r="E36" s="3" t="s">
        <v>58</v>
      </c>
      <c r="F36" s="3" t="s">
        <v>59</v>
      </c>
      <c r="G36" s="3"/>
      <c r="H36" s="3"/>
      <c r="I36" s="3"/>
    </row>
    <row r="37" spans="1:11" x14ac:dyDescent="0.35">
      <c r="C37" s="5">
        <v>0</v>
      </c>
      <c r="D37" s="5" t="s">
        <v>65</v>
      </c>
      <c r="E37">
        <f>COUNTIF(Tabelle1[Frage 7],"&lt;=10")</f>
        <v>9</v>
      </c>
      <c r="F37" s="12">
        <f>E37/COUNT(Tabelle1[Frage 7])</f>
        <v>0.39130434782608697</v>
      </c>
      <c r="G37" s="3"/>
      <c r="H37" s="3"/>
      <c r="I37" s="3"/>
    </row>
    <row r="38" spans="1:11" x14ac:dyDescent="0.35">
      <c r="C38" s="6">
        <v>10</v>
      </c>
      <c r="D38" s="5" t="s">
        <v>64</v>
      </c>
      <c r="E38">
        <f>COUNTIF(Tabelle1[Frage 7],"&lt;=20")-COUNTIF(Tabelle1[Häufigkeit],"&lt;=10")</f>
        <v>16</v>
      </c>
      <c r="F38" s="12">
        <f>E38/COUNT(Tabelle1[Frage 7])</f>
        <v>0.69565217391304346</v>
      </c>
      <c r="G38" s="3"/>
      <c r="H38" s="3"/>
      <c r="I38" s="3"/>
    </row>
    <row r="39" spans="1:11" x14ac:dyDescent="0.35">
      <c r="C39" s="6">
        <v>20</v>
      </c>
      <c r="D39" s="5" t="s">
        <v>66</v>
      </c>
      <c r="E39">
        <f>COUNTIF(Tabelle1[Frage 7],"&lt;=30")-COUNTIF(Tabelle1[Häufigkeit],"&lt;=20")</f>
        <v>18</v>
      </c>
      <c r="F39" s="12">
        <f>E39/COUNT(Tabelle1[Frage 7])</f>
        <v>0.78260869565217395</v>
      </c>
      <c r="G39" s="3"/>
      <c r="H39" s="3"/>
      <c r="I39" s="3"/>
    </row>
    <row r="40" spans="1:11" x14ac:dyDescent="0.35">
      <c r="C40" s="6">
        <v>30</v>
      </c>
      <c r="D40" s="5" t="s">
        <v>67</v>
      </c>
      <c r="E40">
        <f>COUNTIF(Tabelle1[Frage 7],"&lt;=40")-COUNTIF(Tabelle1[Häufigkeit],"&lt;=30")</f>
        <v>20</v>
      </c>
      <c r="F40" s="12">
        <f>E40/COUNT(Tabelle1[Frage 7])</f>
        <v>0.86956521739130432</v>
      </c>
      <c r="G40" s="3"/>
      <c r="H40" s="3"/>
      <c r="I40" s="3"/>
    </row>
    <row r="41" spans="1:11" x14ac:dyDescent="0.35">
      <c r="C41" s="5">
        <v>40</v>
      </c>
      <c r="D41" s="5" t="s">
        <v>68</v>
      </c>
      <c r="E41">
        <f>COUNTIF(Tabelle1[Frage 7],"&gt;40")</f>
        <v>3</v>
      </c>
      <c r="F41" s="12">
        <f>E41/COUNT(Tabelle1[Frage 7])</f>
        <v>0.13043478260869565</v>
      </c>
      <c r="G41" s="3"/>
      <c r="H41" s="3"/>
      <c r="I41" s="3"/>
    </row>
    <row r="42" spans="1:11" x14ac:dyDescent="0.35">
      <c r="A42" s="1"/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1:11" x14ac:dyDescent="0.35">
      <c r="C43" s="5"/>
      <c r="E43" s="8"/>
    </row>
    <row r="44" spans="1:11" x14ac:dyDescent="0.35">
      <c r="A44" s="1" t="s">
        <v>56</v>
      </c>
      <c r="E44" s="8">
        <f>COUNTIF(Tabelle1[Frage 1],"NEIN") / COUNTA(Tabelle1[Frage 1])</f>
        <v>0.17391304347826086</v>
      </c>
    </row>
    <row r="45" spans="1:11" x14ac:dyDescent="0.35">
      <c r="A45" s="1"/>
      <c r="F45" s="8"/>
    </row>
    <row r="47" spans="1:11" x14ac:dyDescent="0.35">
      <c r="A47" s="1" t="s">
        <v>55</v>
      </c>
      <c r="G47">
        <f>COUNTIF(_xlfn.ANCHORARRAY(J47),"WAHR")</f>
        <v>11</v>
      </c>
      <c r="J47" s="7" t="b" cm="1">
        <f t="array" ref="J47:J69">_xlfn.MAP(Tabelle1[Frage 2],Tabelle1[Frage 4],_xlfn.LAMBDA(_xlpm.a,_xlpm.b,EXACT(_xlpm.a,_xlpm.b)))</f>
        <v>0</v>
      </c>
    </row>
    <row r="48" spans="1:11" x14ac:dyDescent="0.35">
      <c r="J48" s="7" t="b">
        <v>0</v>
      </c>
    </row>
    <row r="49" spans="10:10" x14ac:dyDescent="0.35">
      <c r="J49" s="7" t="b">
        <v>1</v>
      </c>
    </row>
    <row r="50" spans="10:10" x14ac:dyDescent="0.35">
      <c r="J50" s="7" t="b">
        <v>1</v>
      </c>
    </row>
    <row r="51" spans="10:10" x14ac:dyDescent="0.35">
      <c r="J51" s="7" t="b">
        <v>0</v>
      </c>
    </row>
    <row r="52" spans="10:10" x14ac:dyDescent="0.35">
      <c r="J52" s="7" t="b">
        <v>1</v>
      </c>
    </row>
    <row r="53" spans="10:10" x14ac:dyDescent="0.35">
      <c r="J53" s="7" t="b">
        <v>0</v>
      </c>
    </row>
    <row r="54" spans="10:10" x14ac:dyDescent="0.35">
      <c r="J54" s="7" t="b">
        <v>1</v>
      </c>
    </row>
    <row r="55" spans="10:10" x14ac:dyDescent="0.35">
      <c r="J55" s="7" t="b">
        <v>1</v>
      </c>
    </row>
    <row r="56" spans="10:10" x14ac:dyDescent="0.35">
      <c r="J56" s="7" t="b">
        <v>0</v>
      </c>
    </row>
    <row r="57" spans="10:10" x14ac:dyDescent="0.35">
      <c r="J57" s="7" t="b">
        <v>1</v>
      </c>
    </row>
    <row r="58" spans="10:10" x14ac:dyDescent="0.35">
      <c r="J58" s="7" t="b">
        <v>0</v>
      </c>
    </row>
    <row r="59" spans="10:10" x14ac:dyDescent="0.35">
      <c r="J59" s="7" t="b">
        <v>1</v>
      </c>
    </row>
    <row r="60" spans="10:10" x14ac:dyDescent="0.35">
      <c r="J60" s="7" t="b">
        <v>1</v>
      </c>
    </row>
    <row r="61" spans="10:10" x14ac:dyDescent="0.35">
      <c r="J61" s="7" t="b">
        <v>0</v>
      </c>
    </row>
    <row r="62" spans="10:10" x14ac:dyDescent="0.35">
      <c r="J62" s="7" t="b">
        <v>1</v>
      </c>
    </row>
    <row r="63" spans="10:10" x14ac:dyDescent="0.35">
      <c r="J63" s="7" t="b">
        <v>0</v>
      </c>
    </row>
    <row r="64" spans="10:10" x14ac:dyDescent="0.35">
      <c r="J64" s="7" t="b">
        <v>0</v>
      </c>
    </row>
    <row r="65" spans="10:10" x14ac:dyDescent="0.35">
      <c r="J65" s="7" t="b">
        <v>1</v>
      </c>
    </row>
    <row r="66" spans="10:10" x14ac:dyDescent="0.35">
      <c r="J66" s="7" t="b">
        <v>0</v>
      </c>
    </row>
    <row r="67" spans="10:10" x14ac:dyDescent="0.35">
      <c r="J67" s="7" t="b">
        <v>0</v>
      </c>
    </row>
    <row r="68" spans="10:10" x14ac:dyDescent="0.35">
      <c r="J68" s="7" t="b">
        <v>1</v>
      </c>
    </row>
    <row r="69" spans="10:10" x14ac:dyDescent="0.35">
      <c r="J69" s="7" t="b">
        <v>0</v>
      </c>
    </row>
  </sheetData>
  <phoneticPr fontId="2" type="noConversion"/>
  <conditionalFormatting sqref="J2:J24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Erklärungen</vt:lpstr>
      <vt:lpstr>Auswertung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 Herzler</dc:creator>
  <cp:lastModifiedBy>Max Herzler</cp:lastModifiedBy>
  <dcterms:created xsi:type="dcterms:W3CDTF">2015-06-05T18:19:34Z</dcterms:created>
  <dcterms:modified xsi:type="dcterms:W3CDTF">2023-03-17T12:43:57Z</dcterms:modified>
</cp:coreProperties>
</file>