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h/Documents/System_220221/02_Studium/01_Fächer/BIW3-11_Flussbau/Wasserbau_Modellierung/Praktikum/"/>
    </mc:Choice>
  </mc:AlternateContent>
  <xr:revisionPtr revIDLastSave="0" documentId="13_ncr:1_{5C30E95B-74DC-A042-8116-C4BD577CD7EC}" xr6:coauthVersionLast="47" xr6:coauthVersionMax="47" xr10:uidLastSave="{00000000-0000-0000-0000-000000000000}"/>
  <bookViews>
    <workbookView xWindow="1780" yWindow="1000" windowWidth="29380" windowHeight="19380" activeTab="3" xr2:uid="{FECF40CF-E0DC-5640-8624-2323592C3806}"/>
  </bookViews>
  <sheets>
    <sheet name="kl. Berechnungen" sheetId="1" r:id="rId1"/>
    <sheet name="Aufgabe 3" sheetId="2" r:id="rId2"/>
    <sheet name="Aufgabe 6" sheetId="3" r:id="rId3"/>
    <sheet name="Aufgabe 7" sheetId="4" r:id="rId4"/>
  </sheets>
  <definedNames>
    <definedName name="_xlchart.v5.0" hidden="1">'Aufgabe 7'!$A$4</definedName>
    <definedName name="_xlchart.v5.1" hidden="1">'Aufgabe 7'!$A$5:$A$13</definedName>
    <definedName name="_xlchart.v5.2" hidden="1">'Aufgabe 7'!$B$3:$B$4</definedName>
    <definedName name="_xlchart.v5.3" hidden="1">'Aufgabe 7'!$B$5:$B$13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5" i="4"/>
  <c r="B5" i="4"/>
  <c r="A16" i="4"/>
  <c r="B13" i="4" s="1"/>
  <c r="B34" i="3"/>
  <c r="B35" i="3"/>
  <c r="B36" i="3"/>
  <c r="B37" i="3"/>
  <c r="B38" i="3"/>
  <c r="B39" i="3"/>
  <c r="B40" i="3"/>
  <c r="B41" i="3"/>
  <c r="B42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9" i="3"/>
  <c r="B10" i="3"/>
  <c r="B31" i="2"/>
  <c r="B29" i="2"/>
  <c r="B27" i="2"/>
  <c r="B25" i="2"/>
  <c r="B23" i="2"/>
  <c r="B21" i="2"/>
  <c r="B18" i="2"/>
  <c r="B19" i="2" s="1"/>
  <c r="B16" i="2"/>
  <c r="B14" i="2"/>
  <c r="B13" i="2"/>
  <c r="B12" i="2"/>
  <c r="B11" i="2"/>
  <c r="G14" i="1"/>
  <c r="K3" i="1"/>
  <c r="K2" i="1"/>
  <c r="H9" i="1"/>
  <c r="H7" i="1"/>
  <c r="G3" i="1"/>
  <c r="G2" i="1"/>
  <c r="G1" i="1"/>
  <c r="D19" i="1"/>
  <c r="D20" i="1"/>
  <c r="D21" i="1"/>
  <c r="D22" i="1"/>
  <c r="D23" i="1"/>
  <c r="D24" i="1"/>
  <c r="D25" i="1"/>
  <c r="D26" i="1"/>
  <c r="D27" i="1"/>
  <c r="D28" i="1"/>
  <c r="D29" i="1"/>
  <c r="D30" i="1"/>
  <c r="D18" i="1"/>
  <c r="C30" i="1"/>
  <c r="C19" i="1"/>
  <c r="C20" i="1"/>
  <c r="C21" i="1"/>
  <c r="C22" i="1"/>
  <c r="C23" i="1"/>
  <c r="C24" i="1"/>
  <c r="C25" i="1"/>
  <c r="C26" i="1"/>
  <c r="C27" i="1"/>
  <c r="C28" i="1"/>
  <c r="C29" i="1"/>
  <c r="C18" i="1"/>
  <c r="C3" i="1"/>
  <c r="C4" i="1"/>
  <c r="C5" i="1"/>
  <c r="C6" i="1"/>
  <c r="C7" i="1"/>
  <c r="C8" i="1"/>
  <c r="C9" i="1"/>
  <c r="C10" i="1"/>
  <c r="C11" i="1"/>
  <c r="C12" i="1"/>
  <c r="C13" i="1"/>
  <c r="C2" i="1"/>
  <c r="B6" i="4" l="1"/>
  <c r="B7" i="4"/>
  <c r="B8" i="4"/>
  <c r="B9" i="4"/>
  <c r="B10" i="4"/>
  <c r="B11" i="4"/>
  <c r="B12" i="4"/>
</calcChain>
</file>

<file path=xl/sharedStrings.xml><?xml version="1.0" encoding="utf-8"?>
<sst xmlns="http://schemas.openxmlformats.org/spreadsheetml/2006/main" count="126" uniqueCount="93">
  <si>
    <t>z</t>
  </si>
  <si>
    <t>zp</t>
  </si>
  <si>
    <t>z-zp</t>
  </si>
  <si>
    <t>Poleni</t>
  </si>
  <si>
    <t xml:space="preserve">genau ausgerechnet </t>
  </si>
  <si>
    <r>
      <t>mit Vereinfachung 2.953*</t>
    </r>
    <r>
      <rPr>
        <sz val="12"/>
        <color theme="1"/>
        <rFont val="Symbol"/>
        <charset val="2"/>
      </rPr>
      <t>m</t>
    </r>
  </si>
  <si>
    <t>m</t>
  </si>
  <si>
    <t>THM Bd 1</t>
  </si>
  <si>
    <t>Seite 399</t>
  </si>
  <si>
    <t xml:space="preserve">Nr. 8 Fliesswechsel rechnerisch </t>
  </si>
  <si>
    <t>r</t>
  </si>
  <si>
    <t>w</t>
  </si>
  <si>
    <t>b</t>
  </si>
  <si>
    <r>
      <t>h</t>
    </r>
    <r>
      <rPr>
        <vertAlign val="subscript"/>
        <sz val="12"/>
        <color theme="1"/>
        <rFont val="Calibri (Textkörper)"/>
      </rPr>
      <t>0</t>
    </r>
  </si>
  <si>
    <r>
      <t>A</t>
    </r>
    <r>
      <rPr>
        <vertAlign val="subscript"/>
        <sz val="12"/>
        <color theme="1"/>
        <rFont val="Calibri (Textkörper)"/>
      </rPr>
      <t>0</t>
    </r>
  </si>
  <si>
    <r>
      <t>v</t>
    </r>
    <r>
      <rPr>
        <vertAlign val="subscript"/>
        <sz val="12"/>
        <color theme="1"/>
        <rFont val="Calibri (Textkörper)"/>
      </rPr>
      <t>0</t>
    </r>
  </si>
  <si>
    <t>m/s</t>
  </si>
  <si>
    <r>
      <t>h</t>
    </r>
    <r>
      <rPr>
        <vertAlign val="subscript"/>
        <sz val="12"/>
        <color theme="1"/>
        <rFont val="Calibri (Textkörper)"/>
      </rPr>
      <t>E0</t>
    </r>
  </si>
  <si>
    <t>Gegebene Werte:</t>
  </si>
  <si>
    <t>Gemessene Werte:</t>
  </si>
  <si>
    <t>h</t>
  </si>
  <si>
    <t>Q</t>
  </si>
  <si>
    <r>
      <t>m</t>
    </r>
    <r>
      <rPr>
        <vertAlign val="superscript"/>
        <sz val="12"/>
        <color theme="1"/>
        <rFont val="Calibri (Textkörper)"/>
      </rPr>
      <t>3</t>
    </r>
    <r>
      <rPr>
        <sz val="12"/>
        <color theme="1"/>
        <rFont val="Calibri"/>
        <family val="2"/>
        <scheme val="minor"/>
      </rPr>
      <t>/s</t>
    </r>
  </si>
  <si>
    <t>Berechnete Werte:</t>
  </si>
  <si>
    <r>
      <t>h</t>
    </r>
    <r>
      <rPr>
        <vertAlign val="subscript"/>
        <sz val="12"/>
        <color theme="1"/>
        <rFont val="Calibri (Textkörper)"/>
      </rPr>
      <t>1</t>
    </r>
  </si>
  <si>
    <r>
      <t>v</t>
    </r>
    <r>
      <rPr>
        <vertAlign val="subscript"/>
        <sz val="12"/>
        <color theme="1"/>
        <rFont val="Calibri (Textkörper)"/>
      </rPr>
      <t>1</t>
    </r>
  </si>
  <si>
    <r>
      <t>h</t>
    </r>
    <r>
      <rPr>
        <vertAlign val="subscript"/>
        <sz val="12"/>
        <rFont val="Calibri (Textkörper)"/>
      </rPr>
      <t>E1</t>
    </r>
  </si>
  <si>
    <r>
      <t>m</t>
    </r>
    <r>
      <rPr>
        <vertAlign val="superscript"/>
        <sz val="12"/>
        <color theme="1"/>
        <rFont val="Calibri (Textkörper)"/>
      </rPr>
      <t>2</t>
    </r>
  </si>
  <si>
    <r>
      <t>Differenz h</t>
    </r>
    <r>
      <rPr>
        <vertAlign val="subscript"/>
        <sz val="12"/>
        <color theme="1"/>
        <rFont val="Calibri (Textkörper)"/>
      </rPr>
      <t>1</t>
    </r>
    <r>
      <rPr>
        <sz val="12"/>
        <color theme="1"/>
        <rFont val="Calibri"/>
        <family val="2"/>
        <scheme val="minor"/>
      </rPr>
      <t>-h</t>
    </r>
    <r>
      <rPr>
        <vertAlign val="subscript"/>
        <sz val="12"/>
        <color theme="1"/>
        <rFont val="Calibri (Textkörper)"/>
      </rPr>
      <t>E1</t>
    </r>
  </si>
  <si>
    <t>ermittelt mit Zielwertsuche = veränderliche Zelle</t>
  </si>
  <si>
    <t>Zelle, deren Zielwert 0 werden sollte</t>
  </si>
  <si>
    <r>
      <t>Fr</t>
    </r>
    <r>
      <rPr>
        <vertAlign val="subscript"/>
        <sz val="12"/>
        <color theme="1"/>
        <rFont val="Calibri (Textkörper)"/>
      </rPr>
      <t>1</t>
    </r>
  </si>
  <si>
    <r>
      <t>4.5 &lt; Fr</t>
    </r>
    <r>
      <rPr>
        <vertAlign val="subscript"/>
        <sz val="12"/>
        <color theme="1"/>
        <rFont val="Calibri (Textkörper)"/>
      </rPr>
      <t>1</t>
    </r>
    <r>
      <rPr>
        <sz val="12"/>
        <color theme="1"/>
        <rFont val="Calibri"/>
        <family val="2"/>
        <scheme val="minor"/>
      </rPr>
      <t xml:space="preserve"> &lt; 9 stabiler, ausgeprägter Wechselsprung</t>
    </r>
  </si>
  <si>
    <r>
      <t>h</t>
    </r>
    <r>
      <rPr>
        <vertAlign val="subscript"/>
        <sz val="12"/>
        <color theme="1"/>
        <rFont val="Calibri (Textkörper)"/>
      </rPr>
      <t>2</t>
    </r>
  </si>
  <si>
    <r>
      <t>L</t>
    </r>
    <r>
      <rPr>
        <vertAlign val="subscript"/>
        <sz val="12"/>
        <color theme="1"/>
        <rFont val="Calibri (Textkörper)"/>
      </rPr>
      <t>ws</t>
    </r>
  </si>
  <si>
    <r>
      <t>v</t>
    </r>
    <r>
      <rPr>
        <vertAlign val="subscript"/>
        <sz val="12"/>
        <color theme="1"/>
        <rFont val="Calibri (Textkörper)"/>
      </rPr>
      <t>2</t>
    </r>
  </si>
  <si>
    <r>
      <t>h</t>
    </r>
    <r>
      <rPr>
        <vertAlign val="subscript"/>
        <sz val="12"/>
        <color theme="1"/>
        <rFont val="Calibri (Textkörper)"/>
      </rPr>
      <t>v_ws</t>
    </r>
  </si>
  <si>
    <t>Randstromlinien und Randgeschwindigkeiten für Wasserspiegel und Wehrrücken</t>
  </si>
  <si>
    <t>y</t>
  </si>
  <si>
    <t>Randgeschwindigkeit so</t>
  </si>
  <si>
    <t>Randstromlinie so</t>
  </si>
  <si>
    <t>Randstromlinie sü</t>
  </si>
  <si>
    <t>Randgeschwindigkeit sü</t>
  </si>
  <si>
    <r>
      <t>v</t>
    </r>
    <r>
      <rPr>
        <vertAlign val="subscript"/>
        <sz val="12"/>
        <color theme="1"/>
        <rFont val="Calibri (Textkörper)"/>
      </rPr>
      <t>so</t>
    </r>
  </si>
  <si>
    <r>
      <t>v</t>
    </r>
    <r>
      <rPr>
        <vertAlign val="subscript"/>
        <sz val="12"/>
        <color theme="1"/>
        <rFont val="Calibri (Textkörper)"/>
      </rPr>
      <t>sü</t>
    </r>
  </si>
  <si>
    <r>
      <t>j</t>
    </r>
    <r>
      <rPr>
        <vertAlign val="subscript"/>
        <sz val="12"/>
        <color theme="1"/>
        <rFont val="Calibri"/>
        <family val="2"/>
      </rPr>
      <t>sü</t>
    </r>
  </si>
  <si>
    <r>
      <t>j</t>
    </r>
    <r>
      <rPr>
        <vertAlign val="subscript"/>
        <sz val="12"/>
        <color theme="1"/>
        <rFont val="Calibri"/>
        <family val="2"/>
      </rPr>
      <t>so</t>
    </r>
  </si>
  <si>
    <t>Wehrrücken</t>
  </si>
  <si>
    <r>
      <t>P</t>
    </r>
    <r>
      <rPr>
        <vertAlign val="subscript"/>
        <sz val="12"/>
        <color theme="1"/>
        <rFont val="Calibri (Textkörper)"/>
      </rPr>
      <t>0</t>
    </r>
  </si>
  <si>
    <r>
      <t>P</t>
    </r>
    <r>
      <rPr>
        <vertAlign val="subscript"/>
        <sz val="12"/>
        <color theme="1"/>
        <rFont val="Calibri (Textkörper)"/>
      </rPr>
      <t>1</t>
    </r>
  </si>
  <si>
    <r>
      <t>P</t>
    </r>
    <r>
      <rPr>
        <vertAlign val="subscript"/>
        <sz val="12"/>
        <color theme="1"/>
        <rFont val="Calibri (Textkörper)"/>
      </rPr>
      <t>2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</si>
  <si>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3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</si>
  <si>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4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</si>
  <si>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5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</si>
  <si>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6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</si>
  <si>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7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</si>
  <si>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8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</si>
  <si>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9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</si>
  <si>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10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</si>
  <si>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11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</si>
  <si>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12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</si>
  <si>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13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</si>
  <si>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14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</si>
  <si>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15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</si>
  <si>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16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</si>
  <si>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17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</si>
  <si>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18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</si>
  <si>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19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</si>
  <si>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20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</si>
  <si>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21</t>
    </r>
    <r>
      <rPr>
        <sz val="12"/>
        <color theme="1"/>
        <rFont val="Calibri"/>
        <family val="2"/>
        <scheme val="minor"/>
      </rPr>
      <t/>
    </r>
  </si>
  <si>
    <r>
      <t>P</t>
    </r>
    <r>
      <rPr>
        <vertAlign val="subscript"/>
        <sz val="12"/>
        <color theme="1"/>
        <rFont val="Calibri (Textkörper)"/>
      </rPr>
      <t>22</t>
    </r>
    <r>
      <rPr>
        <sz val="12"/>
        <color theme="1"/>
        <rFont val="Calibri"/>
        <family val="2"/>
        <scheme val="minor"/>
      </rPr>
      <t/>
    </r>
  </si>
  <si>
    <r>
      <t>Dj=</t>
    </r>
    <r>
      <rPr>
        <sz val="12"/>
        <color theme="1"/>
        <rFont val="Calibri"/>
        <family val="2"/>
      </rPr>
      <t>a=</t>
    </r>
  </si>
  <si>
    <r>
      <t>v</t>
    </r>
    <r>
      <rPr>
        <vertAlign val="subscript"/>
        <sz val="12"/>
        <color theme="1"/>
        <rFont val="Calibri (Textkörper)"/>
      </rPr>
      <t>s0</t>
    </r>
  </si>
  <si>
    <t>Wasserspiegellinie</t>
  </si>
  <si>
    <r>
      <t>y</t>
    </r>
    <r>
      <rPr>
        <vertAlign val="subscript"/>
        <sz val="12"/>
        <color theme="0" tint="-0.34998626667073579"/>
        <rFont val="Calibri (Textkörper)"/>
      </rPr>
      <t>0</t>
    </r>
  </si>
  <si>
    <r>
      <t>Q</t>
    </r>
    <r>
      <rPr>
        <vertAlign val="subscript"/>
        <sz val="12"/>
        <color theme="1"/>
        <rFont val="Calibri (Textkörper)"/>
      </rPr>
      <t>11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</si>
  <si>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12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</si>
  <si>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13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</si>
  <si>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14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</si>
  <si>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15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</si>
  <si>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16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</si>
  <si>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17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</si>
  <si>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18</t>
    </r>
    <r>
      <rPr>
        <sz val="12"/>
        <color theme="1"/>
        <rFont val="Calibri"/>
        <family val="2"/>
        <scheme val="minor"/>
      </rPr>
      <t/>
    </r>
  </si>
  <si>
    <r>
      <t>Q</t>
    </r>
    <r>
      <rPr>
        <vertAlign val="subscript"/>
        <sz val="12"/>
        <color theme="1"/>
        <rFont val="Calibri (Textkörper)"/>
      </rPr>
      <t>19</t>
    </r>
    <r>
      <rPr>
        <sz val="12"/>
        <color theme="1"/>
        <rFont val="Calibri"/>
        <family val="2"/>
        <scheme val="minor"/>
      </rPr>
      <t/>
    </r>
  </si>
  <si>
    <r>
      <t>h</t>
    </r>
    <r>
      <rPr>
        <vertAlign val="subscript"/>
        <sz val="12"/>
        <color theme="1"/>
        <rFont val="Calibri (Textkörper)"/>
      </rPr>
      <t>gr</t>
    </r>
  </si>
  <si>
    <t>[m/s]</t>
  </si>
  <si>
    <t>Druckverteilung auf dem Überfallprofil aus dem konstruierten Strom- und Potentialliniennetz:</t>
  </si>
  <si>
    <r>
      <t>s</t>
    </r>
    <r>
      <rPr>
        <vertAlign val="subscript"/>
        <sz val="12"/>
        <color theme="1"/>
        <rFont val="Calibri (Textkörper)"/>
      </rPr>
      <t>ü</t>
    </r>
  </si>
  <si>
    <t>[m]</t>
  </si>
  <si>
    <t>abgewickelte Länge zwischen Punkten</t>
  </si>
  <si>
    <r>
      <t>y</t>
    </r>
    <r>
      <rPr>
        <vertAlign val="subscript"/>
        <sz val="12"/>
        <rFont val="Calibri (Textkörper)"/>
      </rPr>
      <t>0</t>
    </r>
  </si>
  <si>
    <t>p</t>
  </si>
  <si>
    <t>[bar]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</si>
</sst>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Symbol"/>
      <charset val="2"/>
    </font>
    <font>
      <sz val="12"/>
      <color rgb="FF3F3F76"/>
      <name val="Calibri"/>
      <family val="2"/>
      <scheme val="minor"/>
    </font>
    <font>
      <vertAlign val="subscript"/>
      <sz val="12"/>
      <color theme="1"/>
      <name val="Calibri (Textkörper)"/>
    </font>
    <font>
      <vertAlign val="superscript"/>
      <sz val="12"/>
      <color theme="1"/>
      <name val="Calibri (Textkörper)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 (Textkörper)"/>
    </font>
    <font>
      <sz val="12"/>
      <color rgb="FF3F3F3F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vertAlign val="subscript"/>
      <sz val="12"/>
      <color theme="0" tint="-0.34998626667073579"/>
      <name val="Calibri (Textkörper)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3" borderId="1" applyNumberFormat="0" applyAlignment="0" applyProtection="0"/>
    <xf numFmtId="0" fontId="8" fillId="2" borderId="2" applyNumberFormat="0" applyAlignment="0" applyProtection="0"/>
  </cellStyleXfs>
  <cellXfs count="21">
    <xf numFmtId="0" fontId="0" fillId="0" borderId="0" xfId="0"/>
    <xf numFmtId="0" fontId="0" fillId="0" borderId="0" xfId="0" applyBorder="1" applyAlignment="1">
      <alignment horizontal="right" vertical="center" wrapText="1"/>
    </xf>
    <xf numFmtId="0" fontId="0" fillId="0" borderId="0" xfId="0" applyBorder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0" fontId="5" fillId="0" borderId="0" xfId="0" applyFont="1"/>
    <xf numFmtId="165" fontId="5" fillId="0" borderId="0" xfId="0" applyNumberFormat="1" applyFont="1"/>
    <xf numFmtId="0" fontId="6" fillId="0" borderId="0" xfId="0" quotePrefix="1" applyFont="1"/>
    <xf numFmtId="0" fontId="2" fillId="3" borderId="1" xfId="1"/>
    <xf numFmtId="0" fontId="8" fillId="2" borderId="2" xfId="2"/>
    <xf numFmtId="165" fontId="8" fillId="2" borderId="2" xfId="2" applyNumberFormat="1"/>
    <xf numFmtId="166" fontId="8" fillId="2" borderId="2" xfId="2" applyNumberFormat="1"/>
    <xf numFmtId="0" fontId="0" fillId="0" borderId="0" xfId="0" applyFill="1" applyBorder="1" applyAlignment="1">
      <alignment horizontal="right" vertical="center" wrapText="1"/>
    </xf>
    <xf numFmtId="0" fontId="2" fillId="3" borderId="1" xfId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3">
    <cellStyle name="Ausgabe" xfId="2" builtinId="21" customBuiltin="1"/>
    <cellStyle name="Eingabe" xfId="1" builtinId="20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Wasserspiegellinie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'Aufgabe 6'!$B$8</c:f>
              <c:strCache>
                <c:ptCount val="1"/>
                <c:pt idx="0">
                  <c:v>vs0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'Aufgabe 6'!$B$9:$B$31</c:f>
              <c:numCache>
                <c:formatCode>0.000</c:formatCode>
                <c:ptCount val="23"/>
                <c:pt idx="0">
                  <c:v>0.19809088823063015</c:v>
                </c:pt>
                <c:pt idx="1">
                  <c:v>0.28014282071829005</c:v>
                </c:pt>
                <c:pt idx="2">
                  <c:v>0.3132091952673165</c:v>
                </c:pt>
                <c:pt idx="3">
                  <c:v>0.37059411760037425</c:v>
                </c:pt>
                <c:pt idx="4">
                  <c:v>0.39618177646126029</c:v>
                </c:pt>
                <c:pt idx="5">
                  <c:v>0.42021423107743505</c:v>
                </c:pt>
                <c:pt idx="6">
                  <c:v>0.44294469180700202</c:v>
                </c:pt>
                <c:pt idx="7">
                  <c:v>0.46456431201718457</c:v>
                </c:pt>
                <c:pt idx="8">
                  <c:v>0.46456431201718457</c:v>
                </c:pt>
                <c:pt idx="9">
                  <c:v>0.48522159885973748</c:v>
                </c:pt>
                <c:pt idx="10">
                  <c:v>0.48522159885973748</c:v>
                </c:pt>
                <c:pt idx="11">
                  <c:v>0.50503465227645516</c:v>
                </c:pt>
                <c:pt idx="12">
                  <c:v>0.56028564143658011</c:v>
                </c:pt>
                <c:pt idx="13">
                  <c:v>0.626418390534633</c:v>
                </c:pt>
                <c:pt idx="14">
                  <c:v>0.64188784067000371</c:v>
                </c:pt>
                <c:pt idx="15">
                  <c:v>0.70035705179572516</c:v>
                </c:pt>
                <c:pt idx="16">
                  <c:v>0.76720271115266536</c:v>
                </c:pt>
                <c:pt idx="17">
                  <c:v>0.85202112649863326</c:v>
                </c:pt>
                <c:pt idx="18">
                  <c:v>0.92912862403436913</c:v>
                </c:pt>
                <c:pt idx="19">
                  <c:v>1.0293104487956974</c:v>
                </c:pt>
                <c:pt idx="20">
                  <c:v>1.1292918134831227</c:v>
                </c:pt>
                <c:pt idx="21">
                  <c:v>1.237077200501246</c:v>
                </c:pt>
                <c:pt idx="22">
                  <c:v>1.3507997631033255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7-F14B-8EF9-EB08F32B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915616"/>
        <c:axId val="253369856"/>
      </c:lineChart>
      <c:catAx>
        <c:axId val="2529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3369856"/>
        <c:crosses val="autoZero"/>
        <c:auto val="1"/>
        <c:lblAlgn val="ctr"/>
        <c:lblOffset val="100"/>
        <c:noMultiLvlLbl val="0"/>
      </c:catAx>
      <c:valAx>
        <c:axId val="2533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29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Wehrrücken</a:t>
            </a:r>
          </a:p>
        </c:rich>
      </c:tx>
      <c:layout>
        <c:manualLayout>
          <c:xMode val="edge"/>
          <c:yMode val="edge"/>
          <c:x val="0.47043044619422575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'Aufgabe 6'!$B$34:$B$42</c:f>
              <c:numCache>
                <c:formatCode>0.000</c:formatCode>
                <c:ptCount val="9"/>
                <c:pt idx="0">
                  <c:v>1.6750104477286105</c:v>
                </c:pt>
                <c:pt idx="1">
                  <c:v>1.5970597985047399</c:v>
                </c:pt>
                <c:pt idx="2">
                  <c:v>1.5279986910989158</c:v>
                </c:pt>
                <c:pt idx="3">
                  <c:v>1.4757438802177023</c:v>
                </c:pt>
                <c:pt idx="4">
                  <c:v>1.4421234343841722</c:v>
                </c:pt>
                <c:pt idx="5">
                  <c:v>1.4215695551044978</c:v>
                </c:pt>
                <c:pt idx="6">
                  <c:v>1.4215695551044978</c:v>
                </c:pt>
                <c:pt idx="7">
                  <c:v>1.4489099350891346</c:v>
                </c:pt>
                <c:pt idx="8">
                  <c:v>1.4955534092769807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8-CA48-9B98-DE293FC0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374032"/>
        <c:axId val="253428528"/>
      </c:lineChart>
      <c:catAx>
        <c:axId val="25337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3428528"/>
        <c:crosses val="autoZero"/>
        <c:auto val="1"/>
        <c:lblAlgn val="ctr"/>
        <c:lblOffset val="100"/>
        <c:noMultiLvlLbl val="0"/>
      </c:catAx>
      <c:valAx>
        <c:axId val="25342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337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Geschwindigkeit</a:t>
            </a:r>
            <a:r>
              <a:rPr lang="en-US" baseline="0"/>
              <a:t> auf dem Wehrrücken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'Aufgabe 7'!$C$3:$C$4</c:f>
              <c:strCache>
                <c:ptCount val="2"/>
                <c:pt idx="0">
                  <c:v>vs0</c:v>
                </c:pt>
                <c:pt idx="1">
                  <c:v>[m/s]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strRef>
              <c:f>'Aufgabe 7'!$A$5:$A$13</c:f>
              <c:strCache>
                <c:ptCount val="9"/>
                <c:pt idx="0">
                  <c:v>Q11</c:v>
                </c:pt>
                <c:pt idx="1">
                  <c:v>Q12</c:v>
                </c:pt>
                <c:pt idx="2">
                  <c:v>Q13</c:v>
                </c:pt>
                <c:pt idx="3">
                  <c:v>Q14</c:v>
                </c:pt>
                <c:pt idx="4">
                  <c:v>Q15</c:v>
                </c:pt>
                <c:pt idx="5">
                  <c:v>Q16</c:v>
                </c:pt>
                <c:pt idx="6">
                  <c:v>Q17</c:v>
                </c:pt>
                <c:pt idx="7">
                  <c:v>Q18</c:v>
                </c:pt>
                <c:pt idx="8">
                  <c:v>Q19</c:v>
                </c:pt>
              </c:strCache>
            </c:strRef>
          </c:xVal>
          <c:yVal>
            <c:numRef>
              <c:f>'Aufgabe 7'!$C$5:$C$13</c:f>
              <c:numCache>
                <c:formatCode>0.000</c:formatCode>
                <c:ptCount val="9"/>
                <c:pt idx="0">
                  <c:v>1.6750104477286105</c:v>
                </c:pt>
                <c:pt idx="1">
                  <c:v>1.5970597985047399</c:v>
                </c:pt>
                <c:pt idx="2">
                  <c:v>1.5279986910989158</c:v>
                </c:pt>
                <c:pt idx="3">
                  <c:v>1.4757438802177023</c:v>
                </c:pt>
                <c:pt idx="4">
                  <c:v>1.4421234343841722</c:v>
                </c:pt>
                <c:pt idx="5">
                  <c:v>1.4215695551044978</c:v>
                </c:pt>
                <c:pt idx="6">
                  <c:v>1.4215695551044978</c:v>
                </c:pt>
                <c:pt idx="7">
                  <c:v>1.4489099350891346</c:v>
                </c:pt>
                <c:pt idx="8">
                  <c:v>1.4955534092769807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A3-1240-AE46-2AEE6AB5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499632"/>
        <c:axId val="632501280"/>
      </c:scatterChart>
      <c:valAx>
        <c:axId val="63249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2501280"/>
        <c:crosses val="autoZero"/>
        <c:crossBetween val="midCat"/>
      </c:valAx>
      <c:valAx>
        <c:axId val="6325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249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Druckverteilung p [bar]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'Aufgabe 7'!$E$3:$E$4</c:f>
              <c:strCache>
                <c:ptCount val="2"/>
                <c:pt idx="0">
                  <c:v>p</c:v>
                </c:pt>
                <c:pt idx="1">
                  <c:v>[bar]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yVal>
            <c:numRef>
              <c:f>'Aufgabe 7'!$E$5:$E$13</c:f>
              <c:numCache>
                <c:formatCode>General</c:formatCode>
                <c:ptCount val="9"/>
                <c:pt idx="0">
                  <c:v>-2.7228219678931964E-13</c:v>
                </c:pt>
                <c:pt idx="1">
                  <c:v>0</c:v>
                </c:pt>
                <c:pt idx="2">
                  <c:v>1.3614109839465982E-13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-1.3614109839465982E-13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F7-8742-9425-2B26B3C7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30192"/>
        <c:axId val="260231840"/>
      </c:scatterChart>
      <c:valAx>
        <c:axId val="26023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231840"/>
        <c:crosses val="autoZero"/>
        <c:crossBetween val="midCat"/>
      </c:valAx>
      <c:valAx>
        <c:axId val="2602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23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106220</xdr:colOff>
      <xdr:row>12</xdr:row>
      <xdr:rowOff>6690</xdr:rowOff>
    </xdr:from>
    <xdr:to>
      <xdr:col>9</xdr:col>
      <xdr:colOff>526297</xdr:colOff>
      <xdr:row>24</xdr:row>
      <xdr:rowOff>53581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1A48324-2C83-308D-41FE-BA119928F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146374</xdr:colOff>
      <xdr:row>32</xdr:row>
      <xdr:rowOff>43695</xdr:rowOff>
    </xdr:from>
    <xdr:to>
      <xdr:col>9</xdr:col>
      <xdr:colOff>574730</xdr:colOff>
      <xdr:row>44</xdr:row>
      <xdr:rowOff>117743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66D8C87-4184-95C0-0252-9A11642B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99786</xdr:colOff>
      <xdr:row>16</xdr:row>
      <xdr:rowOff>107043</xdr:rowOff>
    </xdr:from>
    <xdr:to>
      <xdr:col>5</xdr:col>
      <xdr:colOff>544286</xdr:colOff>
      <xdr:row>30</xdr:row>
      <xdr:rowOff>56243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CD397C2-D2D1-9B4F-8045-DADDB9DAC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145144</xdr:colOff>
      <xdr:row>31</xdr:row>
      <xdr:rowOff>66221</xdr:rowOff>
    </xdr:from>
    <xdr:to>
      <xdr:col>5</xdr:col>
      <xdr:colOff>399144</xdr:colOff>
      <xdr:row>45</xdr:row>
      <xdr:rowOff>15421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F3926B-7C23-B5B4-D8B5-8250D9A6F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0F0C-76E3-1C4B-883F-0E792AA89FD6}">
  <dimension ref="A1:K30"/>
  <sheetViews>
    <sheetView topLeftCell="E1" zoomScale="150" zoomScaleNormal="150" workbookViewId="0">
      <selection activeCell="H15" sqref="H15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F1" t="s">
        <v>3</v>
      </c>
      <c r="G1" s="4">
        <f>(3*0.02083)/(2*0.3*SQRT(2*9.81)*0.101^(3/2))</f>
        <v>0.73253387375028167</v>
      </c>
      <c r="H1" s="5" t="s">
        <v>6</v>
      </c>
    </row>
    <row r="2" spans="1:11" x14ac:dyDescent="0.2">
      <c r="A2" s="1">
        <v>10.9</v>
      </c>
      <c r="B2" s="1">
        <v>49</v>
      </c>
      <c r="C2" s="2">
        <f>A2-B2</f>
        <v>-38.1</v>
      </c>
      <c r="D2" s="2"/>
      <c r="G2">
        <f>2/3*G1*SQRT(2*9.81)</f>
        <v>2.1631466063100526</v>
      </c>
      <c r="H2" t="s">
        <v>4</v>
      </c>
      <c r="K2">
        <f>2/3*H7*SQRT(2*9.81)</f>
        <v>2.1345633711196461</v>
      </c>
    </row>
    <row r="3" spans="1:11" x14ac:dyDescent="0.2">
      <c r="A3" s="1">
        <v>4.4000000000000004</v>
      </c>
      <c r="B3" s="1">
        <v>21</v>
      </c>
      <c r="C3" s="2">
        <f t="shared" ref="C3:C13" si="0">A3-B3</f>
        <v>-16.600000000000001</v>
      </c>
      <c r="D3" s="2"/>
      <c r="G3">
        <f>G1*2.953</f>
        <v>2.1631725291845818</v>
      </c>
      <c r="H3" t="s">
        <v>5</v>
      </c>
      <c r="K3">
        <f>H7*2.953</f>
        <v>2.134588951456311</v>
      </c>
    </row>
    <row r="4" spans="1:11" x14ac:dyDescent="0.2">
      <c r="A4" s="1">
        <v>0.7</v>
      </c>
      <c r="B4" s="1">
        <v>0</v>
      </c>
      <c r="C4" s="2">
        <f t="shared" si="0"/>
        <v>0.7</v>
      </c>
      <c r="D4" s="2"/>
    </row>
    <row r="5" spans="1:11" x14ac:dyDescent="0.2">
      <c r="A5" s="1">
        <v>0.1</v>
      </c>
      <c r="B5" s="1">
        <v>-19</v>
      </c>
      <c r="C5" s="2">
        <f t="shared" si="0"/>
        <v>19.100000000000001</v>
      </c>
      <c r="D5" s="2"/>
      <c r="G5" t="s">
        <v>7</v>
      </c>
    </row>
    <row r="6" spans="1:11" x14ac:dyDescent="0.2">
      <c r="A6" s="1">
        <v>2.7</v>
      </c>
      <c r="B6" s="1">
        <v>-35</v>
      </c>
      <c r="C6" s="2">
        <f t="shared" si="0"/>
        <v>37.700000000000003</v>
      </c>
      <c r="D6" s="2"/>
      <c r="G6" t="s">
        <v>8</v>
      </c>
      <c r="H6">
        <v>9.6999999999999993</v>
      </c>
    </row>
    <row r="7" spans="1:11" x14ac:dyDescent="0.2">
      <c r="A7" s="1">
        <v>7.9</v>
      </c>
      <c r="B7" s="1">
        <v>-48</v>
      </c>
      <c r="C7" s="2">
        <f t="shared" si="0"/>
        <v>55.9</v>
      </c>
      <c r="D7" s="2"/>
      <c r="H7">
        <f>1.02-(1.015/(0.101/0.1+2.08))+(0.04*(0.101/0.1+0.19)^2+0.0223)*0.1/0.255</f>
        <v>0.72285436893203892</v>
      </c>
    </row>
    <row r="8" spans="1:11" x14ac:dyDescent="0.2">
      <c r="A8" s="1">
        <v>16.100000000000001</v>
      </c>
      <c r="B8" s="1">
        <v>-53</v>
      </c>
      <c r="C8" s="2">
        <f t="shared" si="0"/>
        <v>69.099999999999994</v>
      </c>
      <c r="D8" s="2"/>
    </row>
    <row r="9" spans="1:11" x14ac:dyDescent="0.2">
      <c r="A9" s="1">
        <v>26.9</v>
      </c>
      <c r="B9" s="1">
        <v>-72</v>
      </c>
      <c r="C9" s="2">
        <f t="shared" si="0"/>
        <v>98.9</v>
      </c>
      <c r="D9" s="2"/>
      <c r="H9">
        <f>1.02-1.015/(0.101/0.1+2.08)+(0.04*(0.101/0.1+0.19)^2+0.0223)*0.1/0.255</f>
        <v>0.72285436893203892</v>
      </c>
    </row>
    <row r="10" spans="1:11" x14ac:dyDescent="0.2">
      <c r="A10" s="1">
        <v>39.799999999999997</v>
      </c>
      <c r="B10" s="1">
        <v>-82</v>
      </c>
      <c r="C10" s="2">
        <f t="shared" si="0"/>
        <v>121.8</v>
      </c>
      <c r="D10" s="2"/>
    </row>
    <row r="11" spans="1:11" x14ac:dyDescent="0.2">
      <c r="A11" s="1">
        <v>54.6</v>
      </c>
      <c r="B11" s="1">
        <v>-88</v>
      </c>
      <c r="C11" s="2">
        <f t="shared" si="0"/>
        <v>142.6</v>
      </c>
      <c r="D11" s="2"/>
    </row>
    <row r="12" spans="1:11" x14ac:dyDescent="0.2">
      <c r="A12" s="1">
        <v>70.7</v>
      </c>
      <c r="B12" s="1">
        <v>-93</v>
      </c>
      <c r="C12" s="2">
        <f t="shared" si="0"/>
        <v>163.69999999999999</v>
      </c>
      <c r="D12" s="2"/>
    </row>
    <row r="13" spans="1:11" x14ac:dyDescent="0.2">
      <c r="A13" s="1">
        <v>87.8</v>
      </c>
      <c r="B13" s="1">
        <v>-97</v>
      </c>
      <c r="C13" s="2">
        <f t="shared" si="0"/>
        <v>184.8</v>
      </c>
      <c r="D13" s="2"/>
      <c r="F13" t="s">
        <v>9</v>
      </c>
    </row>
    <row r="14" spans="1:11" ht="18" x14ac:dyDescent="0.25">
      <c r="A14" s="2"/>
      <c r="B14" s="2"/>
      <c r="C14" s="2"/>
      <c r="D14" s="2"/>
      <c r="F14" t="s">
        <v>84</v>
      </c>
      <c r="G14">
        <f>((0.02083^2)/(0.3^2*9.81))^(1/3)</f>
        <v>7.8914293794136448E-2</v>
      </c>
      <c r="H14" t="s">
        <v>6</v>
      </c>
    </row>
    <row r="15" spans="1:11" x14ac:dyDescent="0.2">
      <c r="A15" s="2"/>
      <c r="B15" s="2"/>
      <c r="C15" s="2"/>
      <c r="D15" s="2"/>
    </row>
    <row r="17" spans="1:4" x14ac:dyDescent="0.2">
      <c r="C17">
        <v>0.33</v>
      </c>
      <c r="D17">
        <v>0.67</v>
      </c>
    </row>
    <row r="18" spans="1:4" x14ac:dyDescent="0.2">
      <c r="A18">
        <v>1</v>
      </c>
      <c r="B18">
        <v>4.9000000000000004</v>
      </c>
      <c r="C18" s="3">
        <f>B18*$C$17</f>
        <v>1.6170000000000002</v>
      </c>
      <c r="D18" s="3">
        <f>B18*$D$17</f>
        <v>3.2830000000000004</v>
      </c>
    </row>
    <row r="19" spans="1:4" x14ac:dyDescent="0.2">
      <c r="A19">
        <v>2</v>
      </c>
      <c r="B19">
        <v>5.88</v>
      </c>
      <c r="C19" s="3">
        <f t="shared" ref="C19:C30" si="1">B19*$C$17</f>
        <v>1.9404000000000001</v>
      </c>
      <c r="D19" s="3">
        <f t="shared" ref="D19:D30" si="2">B19*$D$17</f>
        <v>3.9396</v>
      </c>
    </row>
    <row r="20" spans="1:4" x14ac:dyDescent="0.2">
      <c r="A20">
        <v>3</v>
      </c>
      <c r="B20">
        <v>6.64</v>
      </c>
      <c r="C20" s="3">
        <f t="shared" si="1"/>
        <v>2.1911999999999998</v>
      </c>
      <c r="D20" s="3">
        <f t="shared" si="2"/>
        <v>4.4488000000000003</v>
      </c>
    </row>
    <row r="21" spans="1:4" x14ac:dyDescent="0.2">
      <c r="A21">
        <v>4</v>
      </c>
      <c r="B21">
        <v>7.29</v>
      </c>
      <c r="C21" s="3">
        <f t="shared" si="1"/>
        <v>2.4056999999999999</v>
      </c>
      <c r="D21" s="3">
        <f t="shared" si="2"/>
        <v>4.8843000000000005</v>
      </c>
    </row>
    <row r="22" spans="1:4" x14ac:dyDescent="0.2">
      <c r="A22">
        <v>5</v>
      </c>
      <c r="B22">
        <v>7.81</v>
      </c>
      <c r="C22" s="3">
        <f t="shared" si="1"/>
        <v>2.5773000000000001</v>
      </c>
      <c r="D22" s="3">
        <f t="shared" si="2"/>
        <v>5.2327000000000004</v>
      </c>
    </row>
    <row r="23" spans="1:4" x14ac:dyDescent="0.2">
      <c r="A23">
        <v>6</v>
      </c>
      <c r="B23">
        <v>8.2200000000000006</v>
      </c>
      <c r="C23" s="3">
        <f t="shared" si="1"/>
        <v>2.7126000000000001</v>
      </c>
      <c r="D23" s="3">
        <f t="shared" si="2"/>
        <v>5.5074000000000005</v>
      </c>
    </row>
    <row r="24" spans="1:4" x14ac:dyDescent="0.2">
      <c r="A24">
        <v>7</v>
      </c>
      <c r="B24">
        <v>8.59</v>
      </c>
      <c r="C24" s="3">
        <f t="shared" si="1"/>
        <v>2.8347000000000002</v>
      </c>
      <c r="D24" s="3">
        <f t="shared" si="2"/>
        <v>5.7553000000000001</v>
      </c>
    </row>
    <row r="25" spans="1:4" x14ac:dyDescent="0.2">
      <c r="A25">
        <v>8</v>
      </c>
      <c r="B25">
        <v>8.6999999999999993</v>
      </c>
      <c r="C25" s="3">
        <f t="shared" si="1"/>
        <v>2.871</v>
      </c>
      <c r="D25" s="3">
        <f t="shared" si="2"/>
        <v>5.8289999999999997</v>
      </c>
    </row>
    <row r="26" spans="1:4" x14ac:dyDescent="0.2">
      <c r="A26">
        <v>9</v>
      </c>
      <c r="B26">
        <v>8.9600000000000009</v>
      </c>
      <c r="C26" s="3">
        <f t="shared" si="1"/>
        <v>2.9568000000000003</v>
      </c>
      <c r="D26" s="3">
        <f t="shared" si="2"/>
        <v>6.0032000000000005</v>
      </c>
    </row>
    <row r="27" spans="1:4" x14ac:dyDescent="0.2">
      <c r="A27">
        <v>10</v>
      </c>
      <c r="B27">
        <v>0</v>
      </c>
      <c r="C27" s="3">
        <f t="shared" si="1"/>
        <v>0</v>
      </c>
      <c r="D27" s="3">
        <f t="shared" si="2"/>
        <v>0</v>
      </c>
    </row>
    <row r="28" spans="1:4" x14ac:dyDescent="0.2">
      <c r="A28">
        <v>11</v>
      </c>
      <c r="B28">
        <v>0</v>
      </c>
      <c r="C28" s="3">
        <f t="shared" si="1"/>
        <v>0</v>
      </c>
      <c r="D28" s="3">
        <f t="shared" si="2"/>
        <v>0</v>
      </c>
    </row>
    <row r="29" spans="1:4" x14ac:dyDescent="0.2">
      <c r="A29">
        <v>12</v>
      </c>
      <c r="B29">
        <v>9.1</v>
      </c>
      <c r="C29" s="3">
        <f t="shared" si="1"/>
        <v>3.0030000000000001</v>
      </c>
      <c r="D29" s="3">
        <f t="shared" si="2"/>
        <v>6.0970000000000004</v>
      </c>
    </row>
    <row r="30" spans="1:4" x14ac:dyDescent="0.2">
      <c r="B30">
        <v>10.1</v>
      </c>
      <c r="C30" s="3">
        <f t="shared" si="1"/>
        <v>3.3330000000000002</v>
      </c>
      <c r="D30" s="3">
        <f t="shared" si="2"/>
        <v>6.7670000000000003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F1EB-42D2-F24F-8535-0AB57F2C7832}">
  <dimension ref="A1:G31"/>
  <sheetViews>
    <sheetView zoomScale="140" zoomScaleNormal="140" workbookViewId="0">
      <selection activeCell="E32" sqref="E32"/>
    </sheetView>
  </sheetViews>
  <sheetFormatPr baseColWidth="10" defaultRowHeight="16" x14ac:dyDescent="0.2"/>
  <cols>
    <col min="1" max="1" width="21.6640625" customWidth="1"/>
  </cols>
  <sheetData>
    <row r="1" spans="1:7" x14ac:dyDescent="0.2">
      <c r="A1" t="s">
        <v>18</v>
      </c>
    </row>
    <row r="2" spans="1:7" x14ac:dyDescent="0.2">
      <c r="A2" t="s">
        <v>10</v>
      </c>
      <c r="B2" s="10">
        <v>0.1</v>
      </c>
      <c r="C2" t="s">
        <v>6</v>
      </c>
    </row>
    <row r="3" spans="1:7" x14ac:dyDescent="0.2">
      <c r="A3" t="s">
        <v>11</v>
      </c>
      <c r="B3" s="10">
        <v>0.255</v>
      </c>
      <c r="C3" t="s">
        <v>6</v>
      </c>
    </row>
    <row r="4" spans="1:7" x14ac:dyDescent="0.2">
      <c r="A4" t="s">
        <v>12</v>
      </c>
      <c r="B4" s="10">
        <v>0.3</v>
      </c>
      <c r="C4" t="s">
        <v>6</v>
      </c>
    </row>
    <row r="5" spans="1:7" x14ac:dyDescent="0.2">
      <c r="A5" t="s">
        <v>19</v>
      </c>
    </row>
    <row r="6" spans="1:7" x14ac:dyDescent="0.2">
      <c r="A6" t="s">
        <v>20</v>
      </c>
      <c r="B6" s="10">
        <v>0.10100000000000001</v>
      </c>
      <c r="C6" t="s">
        <v>6</v>
      </c>
    </row>
    <row r="7" spans="1:7" ht="19" x14ac:dyDescent="0.2">
      <c r="A7" t="s">
        <v>21</v>
      </c>
      <c r="B7" s="10">
        <v>2.0830000000000001E-2</v>
      </c>
      <c r="C7" t="s">
        <v>22</v>
      </c>
    </row>
    <row r="8" spans="1:7" ht="18" x14ac:dyDescent="0.25">
      <c r="A8" t="s">
        <v>24</v>
      </c>
      <c r="B8" s="10">
        <v>2.1999999999999999E-2</v>
      </c>
      <c r="C8" t="s">
        <v>6</v>
      </c>
    </row>
    <row r="10" spans="1:7" x14ac:dyDescent="0.2">
      <c r="A10" t="s">
        <v>23</v>
      </c>
    </row>
    <row r="11" spans="1:7" ht="18" x14ac:dyDescent="0.25">
      <c r="A11" t="s">
        <v>13</v>
      </c>
      <c r="B11" s="11">
        <f>B6+B3</f>
        <v>0.35599999999999998</v>
      </c>
      <c r="C11" t="s">
        <v>6</v>
      </c>
    </row>
    <row r="12" spans="1:7" ht="20" x14ac:dyDescent="0.25">
      <c r="A12" t="s">
        <v>14</v>
      </c>
      <c r="B12" s="11">
        <f>B11*B4</f>
        <v>0.10679999999999999</v>
      </c>
      <c r="C12" t="s">
        <v>27</v>
      </c>
      <c r="E12" s="7"/>
      <c r="F12" s="7"/>
      <c r="G12" s="7"/>
    </row>
    <row r="13" spans="1:7" ht="18" x14ac:dyDescent="0.25">
      <c r="A13" t="s">
        <v>15</v>
      </c>
      <c r="B13" s="12">
        <f>B7/B12</f>
        <v>0.19503745318352061</v>
      </c>
      <c r="C13" t="s">
        <v>16</v>
      </c>
      <c r="E13" s="7"/>
      <c r="F13" s="8"/>
      <c r="G13" s="7"/>
    </row>
    <row r="14" spans="1:7" ht="18" x14ac:dyDescent="0.25">
      <c r="A14" t="s">
        <v>17</v>
      </c>
      <c r="B14" s="13">
        <f>B11+B13*B13/(2*9.81)</f>
        <v>0.35793881794823207</v>
      </c>
      <c r="C14" t="s">
        <v>6</v>
      </c>
      <c r="D14" s="9"/>
      <c r="F14" s="8"/>
      <c r="G14" s="7"/>
    </row>
    <row r="16" spans="1:7" ht="18" x14ac:dyDescent="0.25">
      <c r="A16" s="9" t="s">
        <v>26</v>
      </c>
      <c r="B16" s="12">
        <f>B14</f>
        <v>0.35793881794823207</v>
      </c>
      <c r="C16" t="s">
        <v>6</v>
      </c>
    </row>
    <row r="17" spans="1:4" ht="18" x14ac:dyDescent="0.25">
      <c r="A17" t="s">
        <v>24</v>
      </c>
      <c r="B17" s="11">
        <v>2.7223388915000892E-2</v>
      </c>
      <c r="C17" t="s">
        <v>6</v>
      </c>
      <c r="D17" t="s">
        <v>29</v>
      </c>
    </row>
    <row r="18" spans="1:4" ht="18" x14ac:dyDescent="0.25">
      <c r="A18" s="9" t="s">
        <v>26</v>
      </c>
      <c r="B18" s="11">
        <f>B14-(B7/(B17*B4))*(B7/(B17*B4))/(2*9.81)</f>
        <v>2.6386054320494956E-2</v>
      </c>
      <c r="C18" t="s">
        <v>6</v>
      </c>
    </row>
    <row r="19" spans="1:4" ht="18" x14ac:dyDescent="0.25">
      <c r="A19" t="s">
        <v>28</v>
      </c>
      <c r="B19" s="11">
        <f>B17-B18</f>
        <v>8.3733459450593614E-4</v>
      </c>
      <c r="C19" t="s">
        <v>6</v>
      </c>
      <c r="D19" t="s">
        <v>30</v>
      </c>
    </row>
    <row r="21" spans="1:4" ht="18" x14ac:dyDescent="0.25">
      <c r="A21" t="s">
        <v>25</v>
      </c>
      <c r="B21" s="11">
        <f>B7/(B17*B4)</f>
        <v>2.5505029351828243</v>
      </c>
      <c r="C21" t="s">
        <v>16</v>
      </c>
    </row>
    <row r="22" spans="1:4" x14ac:dyDescent="0.2">
      <c r="A22" s="4"/>
    </row>
    <row r="23" spans="1:4" ht="18" x14ac:dyDescent="0.25">
      <c r="A23" t="s">
        <v>31</v>
      </c>
      <c r="B23" s="11">
        <f>B21/SQRT(9.81*B17)</f>
        <v>4.9353758334491387</v>
      </c>
      <c r="D23" t="s">
        <v>32</v>
      </c>
    </row>
    <row r="25" spans="1:4" ht="18" x14ac:dyDescent="0.25">
      <c r="A25" t="s">
        <v>33</v>
      </c>
      <c r="B25" s="11">
        <f>B17*0.5*(SQRT(1+8*B23*B23)-1)</f>
        <v>0.17688564816524943</v>
      </c>
      <c r="C25" t="s">
        <v>6</v>
      </c>
    </row>
    <row r="27" spans="1:4" ht="18" x14ac:dyDescent="0.25">
      <c r="A27" t="s">
        <v>34</v>
      </c>
      <c r="B27" s="11">
        <f>B17*2.5*(SQRT(1+8*B23*B23)-1)</f>
        <v>0.88442824082624705</v>
      </c>
      <c r="C27" t="s">
        <v>6</v>
      </c>
    </row>
    <row r="29" spans="1:4" ht="18" x14ac:dyDescent="0.25">
      <c r="A29" t="s">
        <v>35</v>
      </c>
      <c r="B29" s="11">
        <f>B7/(B25*B4)</f>
        <v>0.39253231708469416</v>
      </c>
      <c r="C29" t="s">
        <v>16</v>
      </c>
    </row>
    <row r="31" spans="1:4" ht="18" x14ac:dyDescent="0.25">
      <c r="A31" t="s">
        <v>36</v>
      </c>
      <c r="B31" s="11">
        <f>B17+(B21*B21/(2*9.81))-(B25+(B29*B29/(2*9.81)))</f>
        <v>0.17403721080175569</v>
      </c>
      <c r="C31" t="s">
        <v>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801D-E361-5E43-B0F5-9207C73E7857}">
  <dimension ref="A1:H42"/>
  <sheetViews>
    <sheetView topLeftCell="A16" zoomScale="118" zoomScaleNormal="120" workbookViewId="0">
      <selection activeCell="D8" sqref="D8"/>
    </sheetView>
  </sheetViews>
  <sheetFormatPr baseColWidth="10" defaultRowHeight="16" x14ac:dyDescent="0.2"/>
  <cols>
    <col min="1" max="1" width="22.1640625" customWidth="1"/>
  </cols>
  <sheetData>
    <row r="1" spans="1:8" x14ac:dyDescent="0.2">
      <c r="A1" t="s">
        <v>37</v>
      </c>
      <c r="H1" s="5" t="s">
        <v>38</v>
      </c>
    </row>
    <row r="3" spans="1:8" ht="18" x14ac:dyDescent="0.25">
      <c r="A3" t="s">
        <v>40</v>
      </c>
      <c r="B3" s="5" t="s">
        <v>46</v>
      </c>
    </row>
    <row r="4" spans="1:8" ht="18" x14ac:dyDescent="0.25">
      <c r="A4" t="s">
        <v>41</v>
      </c>
      <c r="B4" s="5" t="s">
        <v>45</v>
      </c>
    </row>
    <row r="5" spans="1:8" ht="18" x14ac:dyDescent="0.25">
      <c r="A5" t="s">
        <v>39</v>
      </c>
      <c r="B5" t="s">
        <v>43</v>
      </c>
    </row>
    <row r="6" spans="1:8" ht="18" x14ac:dyDescent="0.25">
      <c r="A6" t="s">
        <v>42</v>
      </c>
      <c r="B6" t="s">
        <v>44</v>
      </c>
    </row>
    <row r="8" spans="1:8" ht="18" x14ac:dyDescent="0.25">
      <c r="A8" t="s">
        <v>73</v>
      </c>
      <c r="B8" t="s">
        <v>72</v>
      </c>
      <c r="D8" s="16" t="s">
        <v>74</v>
      </c>
    </row>
    <row r="9" spans="1:8" ht="18" x14ac:dyDescent="0.25">
      <c r="A9" t="s">
        <v>48</v>
      </c>
      <c r="B9" s="6">
        <f>SQRT(2*9.81*D9)</f>
        <v>0.19809088823063015</v>
      </c>
      <c r="C9" s="14"/>
      <c r="D9" s="17">
        <v>2E-3</v>
      </c>
      <c r="F9" s="5" t="s">
        <v>71</v>
      </c>
      <c r="G9" s="15">
        <v>0.03</v>
      </c>
      <c r="H9" t="s">
        <v>6</v>
      </c>
    </row>
    <row r="10" spans="1:8" ht="18" x14ac:dyDescent="0.25">
      <c r="A10" t="s">
        <v>49</v>
      </c>
      <c r="B10" s="6">
        <f>SQRT(2*9.81*D10)</f>
        <v>0.28014282071829005</v>
      </c>
      <c r="C10" s="14"/>
      <c r="D10" s="17">
        <v>4.0000000000000001E-3</v>
      </c>
    </row>
    <row r="11" spans="1:8" ht="18" x14ac:dyDescent="0.25">
      <c r="A11" t="s">
        <v>50</v>
      </c>
      <c r="B11" s="6">
        <f t="shared" ref="B11:B42" si="0">SQRT(2*9.81*D11)</f>
        <v>0.3132091952673165</v>
      </c>
      <c r="C11" s="14"/>
      <c r="D11" s="17">
        <v>5.0000000000000001E-3</v>
      </c>
    </row>
    <row r="12" spans="1:8" ht="18" x14ac:dyDescent="0.25">
      <c r="A12" t="s">
        <v>51</v>
      </c>
      <c r="B12" s="6">
        <f t="shared" si="0"/>
        <v>0.37059411760037425</v>
      </c>
      <c r="C12" s="14"/>
      <c r="D12" s="17">
        <v>7.0000000000000001E-3</v>
      </c>
    </row>
    <row r="13" spans="1:8" ht="18" x14ac:dyDescent="0.25">
      <c r="A13" t="s">
        <v>52</v>
      </c>
      <c r="B13" s="6">
        <f t="shared" si="0"/>
        <v>0.39618177646126029</v>
      </c>
      <c r="C13" s="14"/>
      <c r="D13" s="17">
        <v>8.0000000000000002E-3</v>
      </c>
    </row>
    <row r="14" spans="1:8" ht="18" x14ac:dyDescent="0.25">
      <c r="A14" t="s">
        <v>53</v>
      </c>
      <c r="B14" s="6">
        <f t="shared" si="0"/>
        <v>0.42021423107743505</v>
      </c>
      <c r="C14" s="14"/>
      <c r="D14" s="17">
        <v>8.9999999999999993E-3</v>
      </c>
    </row>
    <row r="15" spans="1:8" ht="18" x14ac:dyDescent="0.25">
      <c r="A15" t="s">
        <v>54</v>
      </c>
      <c r="B15" s="6">
        <f t="shared" si="0"/>
        <v>0.44294469180700202</v>
      </c>
      <c r="C15" s="14"/>
      <c r="D15" s="17">
        <v>0.01</v>
      </c>
    </row>
    <row r="16" spans="1:8" ht="18" x14ac:dyDescent="0.25">
      <c r="A16" t="s">
        <v>55</v>
      </c>
      <c r="B16" s="6">
        <f t="shared" si="0"/>
        <v>0.46456431201718457</v>
      </c>
      <c r="C16" s="14"/>
      <c r="D16" s="17">
        <v>1.0999999999999999E-2</v>
      </c>
    </row>
    <row r="17" spans="1:4" ht="18" x14ac:dyDescent="0.25">
      <c r="A17" t="s">
        <v>56</v>
      </c>
      <c r="B17" s="6">
        <f t="shared" si="0"/>
        <v>0.46456431201718457</v>
      </c>
      <c r="C17" s="14"/>
      <c r="D17" s="17">
        <v>1.0999999999999999E-2</v>
      </c>
    </row>
    <row r="18" spans="1:4" ht="18" x14ac:dyDescent="0.25">
      <c r="A18" t="s">
        <v>57</v>
      </c>
      <c r="B18" s="6">
        <f t="shared" si="0"/>
        <v>0.48522159885973748</v>
      </c>
      <c r="C18" s="14"/>
      <c r="D18" s="17">
        <v>1.2E-2</v>
      </c>
    </row>
    <row r="19" spans="1:4" ht="18" x14ac:dyDescent="0.25">
      <c r="A19" t="s">
        <v>58</v>
      </c>
      <c r="B19" s="6">
        <f t="shared" si="0"/>
        <v>0.48522159885973748</v>
      </c>
      <c r="C19" s="14"/>
      <c r="D19" s="17">
        <v>1.2E-2</v>
      </c>
    </row>
    <row r="20" spans="1:4" ht="18" x14ac:dyDescent="0.25">
      <c r="A20" t="s">
        <v>59</v>
      </c>
      <c r="B20" s="6">
        <f t="shared" si="0"/>
        <v>0.50503465227645516</v>
      </c>
      <c r="C20" s="14"/>
      <c r="D20" s="17">
        <v>1.2999999999999999E-2</v>
      </c>
    </row>
    <row r="21" spans="1:4" ht="18" x14ac:dyDescent="0.25">
      <c r="A21" t="s">
        <v>60</v>
      </c>
      <c r="B21" s="6">
        <f t="shared" si="0"/>
        <v>0.56028564143658011</v>
      </c>
      <c r="C21" s="14"/>
      <c r="D21" s="17">
        <v>1.6E-2</v>
      </c>
    </row>
    <row r="22" spans="1:4" ht="18" x14ac:dyDescent="0.25">
      <c r="A22" t="s">
        <v>61</v>
      </c>
      <c r="B22" s="6">
        <f t="shared" si="0"/>
        <v>0.626418390534633</v>
      </c>
      <c r="C22" s="14"/>
      <c r="D22" s="17">
        <v>0.02</v>
      </c>
    </row>
    <row r="23" spans="1:4" ht="18" x14ac:dyDescent="0.25">
      <c r="A23" t="s">
        <v>62</v>
      </c>
      <c r="B23" s="6">
        <f t="shared" si="0"/>
        <v>0.64188784067000371</v>
      </c>
      <c r="C23" s="14"/>
      <c r="D23" s="17">
        <v>2.1000000000000001E-2</v>
      </c>
    </row>
    <row r="24" spans="1:4" ht="18" x14ac:dyDescent="0.25">
      <c r="A24" t="s">
        <v>63</v>
      </c>
      <c r="B24" s="6">
        <f t="shared" si="0"/>
        <v>0.70035705179572516</v>
      </c>
      <c r="C24" s="14"/>
      <c r="D24" s="17">
        <v>2.5000000000000001E-2</v>
      </c>
    </row>
    <row r="25" spans="1:4" ht="18" x14ac:dyDescent="0.25">
      <c r="A25" t="s">
        <v>64</v>
      </c>
      <c r="B25" s="6">
        <f t="shared" si="0"/>
        <v>0.76720271115266536</v>
      </c>
      <c r="C25" s="14"/>
      <c r="D25" s="17">
        <v>0.03</v>
      </c>
    </row>
    <row r="26" spans="1:4" ht="18" x14ac:dyDescent="0.25">
      <c r="A26" t="s">
        <v>65</v>
      </c>
      <c r="B26" s="6">
        <f t="shared" si="0"/>
        <v>0.85202112649863326</v>
      </c>
      <c r="C26" s="14"/>
      <c r="D26" s="17">
        <v>3.6999999999999998E-2</v>
      </c>
    </row>
    <row r="27" spans="1:4" ht="18" x14ac:dyDescent="0.25">
      <c r="A27" t="s">
        <v>66</v>
      </c>
      <c r="B27" s="6">
        <f t="shared" si="0"/>
        <v>0.92912862403436913</v>
      </c>
      <c r="C27" s="14"/>
      <c r="D27" s="17">
        <v>4.3999999999999997E-2</v>
      </c>
    </row>
    <row r="28" spans="1:4" ht="18" x14ac:dyDescent="0.25">
      <c r="A28" t="s">
        <v>67</v>
      </c>
      <c r="B28" s="6">
        <f t="shared" si="0"/>
        <v>1.0293104487956974</v>
      </c>
      <c r="C28" s="14"/>
      <c r="D28" s="17">
        <v>5.3999999999999999E-2</v>
      </c>
    </row>
    <row r="29" spans="1:4" ht="18" x14ac:dyDescent="0.25">
      <c r="A29" t="s">
        <v>68</v>
      </c>
      <c r="B29" s="6">
        <f t="shared" si="0"/>
        <v>1.1292918134831227</v>
      </c>
      <c r="C29" s="14"/>
      <c r="D29" s="17">
        <v>6.5000000000000002E-2</v>
      </c>
    </row>
    <row r="30" spans="1:4" ht="18" x14ac:dyDescent="0.25">
      <c r="A30" t="s">
        <v>69</v>
      </c>
      <c r="B30" s="6">
        <f t="shared" si="0"/>
        <v>1.237077200501246</v>
      </c>
      <c r="C30" s="14"/>
      <c r="D30" s="17">
        <v>7.8E-2</v>
      </c>
    </row>
    <row r="31" spans="1:4" ht="18" x14ac:dyDescent="0.25">
      <c r="A31" t="s">
        <v>70</v>
      </c>
      <c r="B31" s="6">
        <f t="shared" si="0"/>
        <v>1.3507997631033255</v>
      </c>
      <c r="C31" s="14"/>
      <c r="D31" s="17">
        <v>9.2999999999999999E-2</v>
      </c>
    </row>
    <row r="32" spans="1:4" x14ac:dyDescent="0.2">
      <c r="B32" s="6"/>
    </row>
    <row r="33" spans="1:4" ht="18" x14ac:dyDescent="0.25">
      <c r="A33" t="s">
        <v>47</v>
      </c>
      <c r="B33" t="s">
        <v>72</v>
      </c>
    </row>
    <row r="34" spans="1:4" ht="18" x14ac:dyDescent="0.25">
      <c r="A34" t="s">
        <v>75</v>
      </c>
      <c r="B34" s="6">
        <f>SQRT(2*9.81*D34)</f>
        <v>1.6750104477286105</v>
      </c>
      <c r="D34" s="17">
        <v>0.14299999999999999</v>
      </c>
    </row>
    <row r="35" spans="1:4" ht="18" x14ac:dyDescent="0.25">
      <c r="A35" t="s">
        <v>76</v>
      </c>
      <c r="B35" s="6">
        <f t="shared" si="0"/>
        <v>1.5970597985047399</v>
      </c>
      <c r="D35" s="17">
        <v>0.13</v>
      </c>
    </row>
    <row r="36" spans="1:4" ht="18" x14ac:dyDescent="0.25">
      <c r="A36" t="s">
        <v>77</v>
      </c>
      <c r="B36" s="6">
        <f t="shared" si="0"/>
        <v>1.5279986910989158</v>
      </c>
      <c r="D36" s="17">
        <v>0.11899999999999999</v>
      </c>
    </row>
    <row r="37" spans="1:4" ht="18" x14ac:dyDescent="0.25">
      <c r="A37" t="s">
        <v>78</v>
      </c>
      <c r="B37" s="6">
        <f t="shared" si="0"/>
        <v>1.4757438802177023</v>
      </c>
      <c r="D37" s="17">
        <v>0.111</v>
      </c>
    </row>
    <row r="38" spans="1:4" ht="18" x14ac:dyDescent="0.25">
      <c r="A38" t="s">
        <v>79</v>
      </c>
      <c r="B38" s="6">
        <f t="shared" si="0"/>
        <v>1.4421234343841722</v>
      </c>
      <c r="D38" s="17">
        <v>0.106</v>
      </c>
    </row>
    <row r="39" spans="1:4" ht="18" x14ac:dyDescent="0.25">
      <c r="A39" t="s">
        <v>80</v>
      </c>
      <c r="B39" s="6">
        <f t="shared" si="0"/>
        <v>1.4215695551044978</v>
      </c>
      <c r="D39" s="17">
        <v>0.10299999999999999</v>
      </c>
    </row>
    <row r="40" spans="1:4" ht="18" x14ac:dyDescent="0.25">
      <c r="A40" t="s">
        <v>81</v>
      </c>
      <c r="B40" s="6">
        <f t="shared" si="0"/>
        <v>1.4215695551044978</v>
      </c>
      <c r="D40" s="17">
        <v>0.10299999999999999</v>
      </c>
    </row>
    <row r="41" spans="1:4" ht="18" x14ac:dyDescent="0.25">
      <c r="A41" t="s">
        <v>82</v>
      </c>
      <c r="B41" s="6">
        <f t="shared" si="0"/>
        <v>1.4489099350891346</v>
      </c>
      <c r="D41" s="17">
        <v>0.107</v>
      </c>
    </row>
    <row r="42" spans="1:4" ht="18" x14ac:dyDescent="0.25">
      <c r="A42" t="s">
        <v>83</v>
      </c>
      <c r="B42" s="6">
        <f t="shared" si="0"/>
        <v>1.4955534092769807</v>
      </c>
      <c r="D42" s="17">
        <v>0.114</v>
      </c>
    </row>
  </sheetData>
  <phoneticPr fontId="11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8298-7480-F948-B89B-FBBE5A317FB9}">
  <dimension ref="A1:E16"/>
  <sheetViews>
    <sheetView tabSelected="1" zoomScale="140" zoomScaleNormal="140" workbookViewId="0">
      <selection activeCell="G17" sqref="G17"/>
    </sheetView>
  </sheetViews>
  <sheetFormatPr baseColWidth="10" defaultRowHeight="16" x14ac:dyDescent="0.2"/>
  <cols>
    <col min="5" max="5" width="13.33203125" bestFit="1" customWidth="1"/>
  </cols>
  <sheetData>
    <row r="1" spans="1:5" x14ac:dyDescent="0.2">
      <c r="A1" t="s">
        <v>86</v>
      </c>
    </row>
    <row r="3" spans="1:5" ht="18" x14ac:dyDescent="0.25">
      <c r="B3" s="18" t="s">
        <v>87</v>
      </c>
      <c r="C3" s="18" t="s">
        <v>72</v>
      </c>
      <c r="D3" s="19" t="s">
        <v>90</v>
      </c>
      <c r="E3" s="18" t="s">
        <v>91</v>
      </c>
    </row>
    <row r="4" spans="1:5" x14ac:dyDescent="0.2">
      <c r="B4" s="18" t="s">
        <v>88</v>
      </c>
      <c r="C4" s="18" t="s">
        <v>85</v>
      </c>
      <c r="D4" s="19" t="s">
        <v>88</v>
      </c>
      <c r="E4" s="18" t="s">
        <v>92</v>
      </c>
    </row>
    <row r="5" spans="1:5" ht="18" x14ac:dyDescent="0.25">
      <c r="A5" t="s">
        <v>75</v>
      </c>
      <c r="B5" s="6">
        <f>$A$16</f>
        <v>1.7453292519943295E-2</v>
      </c>
      <c r="C5" s="6">
        <v>1.6750104477286105</v>
      </c>
      <c r="D5" s="20">
        <v>0.14299999999999999</v>
      </c>
      <c r="E5">
        <f>(D5-(C5^2)/(2*9.81))*9.81*1000</f>
        <v>-2.7228219678931964E-13</v>
      </c>
    </row>
    <row r="6" spans="1:5" ht="18" x14ac:dyDescent="0.25">
      <c r="A6" t="s">
        <v>76</v>
      </c>
      <c r="B6" s="6">
        <f>2*$A$16</f>
        <v>3.4906585039886591E-2</v>
      </c>
      <c r="C6" s="6">
        <v>1.5970597985047399</v>
      </c>
      <c r="D6" s="20">
        <v>0.13</v>
      </c>
      <c r="E6">
        <f>(D6-(C6^2)/(2*9.81))*9.81*1000</f>
        <v>0</v>
      </c>
    </row>
    <row r="7" spans="1:5" ht="18" x14ac:dyDescent="0.25">
      <c r="A7" t="s">
        <v>77</v>
      </c>
      <c r="B7" s="6">
        <f>3*$A$16</f>
        <v>5.235987755982989E-2</v>
      </c>
      <c r="C7" s="6">
        <v>1.5279986910989158</v>
      </c>
      <c r="D7" s="20">
        <v>0.11899999999999999</v>
      </c>
      <c r="E7">
        <f t="shared" ref="E6:E13" si="0">(D7-(C7^2)/(2*9.81))*9.81*1000</f>
        <v>1.3614109839465982E-13</v>
      </c>
    </row>
    <row r="8" spans="1:5" ht="18" x14ac:dyDescent="0.25">
      <c r="A8" t="s">
        <v>78</v>
      </c>
      <c r="B8" s="6">
        <f>4*$A$16</f>
        <v>6.9813170079773182E-2</v>
      </c>
      <c r="C8" s="6">
        <v>1.4757438802177023</v>
      </c>
      <c r="D8" s="20">
        <v>0.111</v>
      </c>
      <c r="E8">
        <f t="shared" si="0"/>
        <v>0</v>
      </c>
    </row>
    <row r="9" spans="1:5" ht="18" x14ac:dyDescent="0.25">
      <c r="A9" t="s">
        <v>79</v>
      </c>
      <c r="B9" s="6">
        <f>5*$A$16</f>
        <v>8.7266462599716474E-2</v>
      </c>
      <c r="C9" s="6">
        <v>1.4421234343841722</v>
      </c>
      <c r="D9" s="20">
        <v>0.106</v>
      </c>
      <c r="E9">
        <f t="shared" si="0"/>
        <v>0</v>
      </c>
    </row>
    <row r="10" spans="1:5" ht="18" x14ac:dyDescent="0.25">
      <c r="A10" t="s">
        <v>80</v>
      </c>
      <c r="B10" s="6">
        <f>6*$A$16</f>
        <v>0.10471975511965978</v>
      </c>
      <c r="C10" s="6">
        <v>1.4215695551044978</v>
      </c>
      <c r="D10" s="20">
        <v>0.10299999999999999</v>
      </c>
      <c r="E10">
        <f t="shared" si="0"/>
        <v>0</v>
      </c>
    </row>
    <row r="11" spans="1:5" ht="18" x14ac:dyDescent="0.25">
      <c r="A11" t="s">
        <v>81</v>
      </c>
      <c r="B11" s="6">
        <f>7*$A$16</f>
        <v>0.12217304763960307</v>
      </c>
      <c r="C11" s="6">
        <v>1.4215695551044978</v>
      </c>
      <c r="D11" s="20">
        <v>0.10299999999999999</v>
      </c>
      <c r="E11">
        <f t="shared" si="0"/>
        <v>0</v>
      </c>
    </row>
    <row r="12" spans="1:5" ht="18" x14ac:dyDescent="0.25">
      <c r="A12" t="s">
        <v>82</v>
      </c>
      <c r="B12" s="6">
        <f>8*$A$16</f>
        <v>0.13962634015954636</v>
      </c>
      <c r="C12" s="6">
        <v>1.4489099350891346</v>
      </c>
      <c r="D12" s="20">
        <v>0.107</v>
      </c>
      <c r="E12">
        <f t="shared" si="0"/>
        <v>-1.3614109839465982E-13</v>
      </c>
    </row>
    <row r="13" spans="1:5" ht="18" x14ac:dyDescent="0.25">
      <c r="A13" t="s">
        <v>83</v>
      </c>
      <c r="B13" s="6">
        <f>9*$A$16</f>
        <v>0.15707963267948966</v>
      </c>
      <c r="C13" s="6">
        <v>1.4955534092769807</v>
      </c>
      <c r="D13" s="20">
        <v>0.114</v>
      </c>
      <c r="E13">
        <f t="shared" si="0"/>
        <v>0</v>
      </c>
    </row>
    <row r="15" spans="1:5" x14ac:dyDescent="0.2">
      <c r="A15" t="s">
        <v>89</v>
      </c>
    </row>
    <row r="16" spans="1:5" x14ac:dyDescent="0.2">
      <c r="A16">
        <f>PI()*0.1*10/180</f>
        <v>1.7453292519943295E-2</v>
      </c>
      <c r="B16" t="s">
        <v>88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kl. Berechnungen</vt:lpstr>
      <vt:lpstr>Aufgabe 3</vt:lpstr>
      <vt:lpstr>Aufgabe 6</vt:lpstr>
      <vt:lpstr>Aufgabe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753fea7c, f73461f8</dc:creator>
  <cp:lastModifiedBy>753fea7c, f73461f8</cp:lastModifiedBy>
  <dcterms:created xsi:type="dcterms:W3CDTF">2022-06-04T14:01:50Z</dcterms:created>
  <dcterms:modified xsi:type="dcterms:W3CDTF">2022-06-13T18:24:20Z</dcterms:modified>
</cp:coreProperties>
</file>